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5150" windowHeight="7980" tabRatio="777" activeTab="2"/>
  </bookViews>
  <sheets>
    <sheet name="Приложение 4" sheetId="1" r:id="rId1"/>
    <sheet name="Приложение 5" sheetId="2" r:id="rId2"/>
    <sheet name="Приложение 6" sheetId="3" r:id="rId3"/>
    <sheet name="Лукашкин_Яр" sheetId="4" state="hidden" r:id="rId4"/>
  </sheets>
  <definedNames>
    <definedName name="_xlnm.Print_Area" localSheetId="0">'Приложение 4'!$A$1:$I$50</definedName>
    <definedName name="_xlnm.Print_Area" localSheetId="1">'Приложение 5'!$A$1:$Z$38</definedName>
    <definedName name="_xlnm.Print_Area" localSheetId="2">'Приложение 6'!$B$1:$H$28</definedName>
  </definedNames>
  <calcPr fullCalcOnLoad="1"/>
</workbook>
</file>

<file path=xl/sharedStrings.xml><?xml version="1.0" encoding="utf-8"?>
<sst xmlns="http://schemas.openxmlformats.org/spreadsheetml/2006/main" count="452" uniqueCount="189">
  <si>
    <t>Приложение 3</t>
  </si>
  <si>
    <t>NN</t>
  </si>
  <si>
    <t xml:space="preserve">Наименование показателя             </t>
  </si>
  <si>
    <t>Ед. изм.</t>
  </si>
  <si>
    <t xml:space="preserve">Снижение удельного технологического расхода электрической энергии при ее передаче по электрическим сетям, относительно нормативов технологических потерь электрической энергии при её передаче, установленных Министерством энергетики Российской Федерации на </t>
  </si>
  <si>
    <t xml:space="preserve">%   </t>
  </si>
  <si>
    <t>Снижение удельного технологического расхода электроэнергии при ее передаче по электрическим сетям по итогам реализации программы (мероприятий) по сокращению потерь электрической энергии</t>
  </si>
  <si>
    <t>Сокращение удельного расхода электрической энергии на собственные нужды подстанций на 1 условную единицу оборудования подстанций</t>
  </si>
  <si>
    <t>Оснащенность зданий, строений, сооружений, находящихся в собственности организации, приборами учета энергоресурсов</t>
  </si>
  <si>
    <t>4.1.</t>
  </si>
  <si>
    <t xml:space="preserve">электрическая энергия                            </t>
  </si>
  <si>
    <t>4.2.</t>
  </si>
  <si>
    <t xml:space="preserve">тепловая энергия                                 </t>
  </si>
  <si>
    <t>4.3.</t>
  </si>
  <si>
    <t xml:space="preserve">вода                                             </t>
  </si>
  <si>
    <t>4.4.</t>
  </si>
  <si>
    <t xml:space="preserve">газ                                              </t>
  </si>
  <si>
    <r>
      <t>Сокращение удельного расхода электрической энергии в зданиях, строениях, сооружениях организации на 1 м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площади указанных помещений</t>
    </r>
  </si>
  <si>
    <r>
      <t>Сокращение удельного расхода тепловой энергии в зданиях, строениях, сооружениях организации на 1 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объема указанных помещений</t>
    </r>
  </si>
  <si>
    <t>Сокращение удельного расхода горюче-смазочных материалов, используемых для оказания услуг по передаче электрической энергии по электрическим сетям, на 1 км пробега автотранспорта</t>
  </si>
  <si>
    <t>_______________________________</t>
  </si>
  <si>
    <t>(Ф.И.О.)</t>
  </si>
  <si>
    <t>№ п/п</t>
  </si>
  <si>
    <t>Наименование мероприятий</t>
  </si>
  <si>
    <t>Объем</t>
  </si>
  <si>
    <t>Затраты</t>
  </si>
  <si>
    <t>Технологический эффект</t>
  </si>
  <si>
    <t>Экономический эффект</t>
  </si>
  <si>
    <t>Срок окупаемости</t>
  </si>
  <si>
    <t>шт.</t>
  </si>
  <si>
    <t>тыс. руб.</t>
  </si>
  <si>
    <r>
      <t>кВтч, Гкал, м</t>
    </r>
    <r>
      <rPr>
        <vertAlign val="superscript"/>
        <sz val="9"/>
        <rFont val="Times New Roman"/>
        <family val="1"/>
      </rPr>
      <t>3</t>
    </r>
  </si>
  <si>
    <t>лет</t>
  </si>
  <si>
    <t>1.</t>
  </si>
  <si>
    <t>Организационные мероприятия</t>
  </si>
  <si>
    <t>1.1.</t>
  </si>
  <si>
    <t>1.2.</t>
  </si>
  <si>
    <t>2.</t>
  </si>
  <si>
    <t>Технические мероприятия</t>
  </si>
  <si>
    <t>3.</t>
  </si>
  <si>
    <t>Мероприятия по совершенствованию систем расчетного и технического учета электроэнергии и иных энергетических ресурсов.</t>
  </si>
  <si>
    <t>3.1.</t>
  </si>
  <si>
    <t>3.2.</t>
  </si>
  <si>
    <t>Проведение рейдов по выявлению безучетного и бездоговорного потребления электроэнергии</t>
  </si>
  <si>
    <t>4.</t>
  </si>
  <si>
    <t>Проведение обязательных энергетических обследований</t>
  </si>
  <si>
    <t>Приложение 1</t>
  </si>
  <si>
    <t xml:space="preserve">Наименование показателя  </t>
  </si>
  <si>
    <t xml:space="preserve">Ед. изм.  </t>
  </si>
  <si>
    <t>тыс.кВт.ч</t>
  </si>
  <si>
    <t>Потери электрической энергии в электрических сетях</t>
  </si>
  <si>
    <t xml:space="preserve">фактический                </t>
  </si>
  <si>
    <t xml:space="preserve">тыс. кВт.ч  </t>
  </si>
  <si>
    <t xml:space="preserve">%           </t>
  </si>
  <si>
    <t xml:space="preserve">нормативный &lt;**&gt;           </t>
  </si>
  <si>
    <t>в т. ч. расход электрической энергии на собственные нужды</t>
  </si>
  <si>
    <t>кВтч/у.е.</t>
  </si>
  <si>
    <t xml:space="preserve">фактический &lt;*&gt;            </t>
  </si>
  <si>
    <t xml:space="preserve">нормативный (расчетный)    </t>
  </si>
  <si>
    <t>Расход энергоресурсов в зданиях, строениях, сооружениях, находящихся в собственности организации, при осуществлении регулируемой деятельности*</t>
  </si>
  <si>
    <t>2.1.</t>
  </si>
  <si>
    <t xml:space="preserve">электрическая энергия      </t>
  </si>
  <si>
    <t>2.1.1.</t>
  </si>
  <si>
    <r>
      <t>удельный расход электрической энергии в зданиях, строениях, сооружениях организации на 1 м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площади указанных помещений</t>
    </r>
  </si>
  <si>
    <r>
      <t>кВтч/м</t>
    </r>
    <r>
      <rPr>
        <vertAlign val="superscript"/>
        <sz val="13"/>
        <rFont val="Times New Roman"/>
        <family val="1"/>
      </rPr>
      <t>2</t>
    </r>
  </si>
  <si>
    <t>2.2.</t>
  </si>
  <si>
    <t xml:space="preserve">тепловая энергия           </t>
  </si>
  <si>
    <t xml:space="preserve">Гкал        </t>
  </si>
  <si>
    <t>2.2.1.</t>
  </si>
  <si>
    <t>удельный расход тепловой энергии в зданиях, строениях, сооружениях организации на 1 м3 объема указанных помещений</t>
  </si>
  <si>
    <r>
      <t>ккал/м</t>
    </r>
    <r>
      <rPr>
        <vertAlign val="superscript"/>
        <sz val="13"/>
        <rFont val="Times New Roman"/>
        <family val="1"/>
      </rPr>
      <t>3</t>
    </r>
  </si>
  <si>
    <t>2.3.</t>
  </si>
  <si>
    <t xml:space="preserve">вода                       </t>
  </si>
  <si>
    <r>
      <t>м</t>
    </r>
    <r>
      <rPr>
        <vertAlign val="superscript"/>
        <sz val="13"/>
        <rFont val="Times New Roman"/>
        <family val="1"/>
      </rPr>
      <t>3</t>
    </r>
  </si>
  <si>
    <t>2.4.</t>
  </si>
  <si>
    <t xml:space="preserve">газ                        </t>
  </si>
  <si>
    <t>Удельный расход горюче-смазочных материалов, используемых для оказания услуг по передаче электрической энергии по электрическим сетям, на 1 км пробега автотранспорта</t>
  </si>
  <si>
    <t xml:space="preserve">кг/км, л/км        </t>
  </si>
  <si>
    <t xml:space="preserve">Оснащенность зданий, строений, сооружений, находящихся в собственности организации, приборами учета энергоресурсов </t>
  </si>
  <si>
    <t>электрическая энергия</t>
  </si>
  <si>
    <t>число объектов (приборов учета), подлежащих учету (установке)</t>
  </si>
  <si>
    <t>фактически установлено</t>
  </si>
  <si>
    <t>подлежит установке</t>
  </si>
  <si>
    <t>тепловая энергия</t>
  </si>
  <si>
    <t>вода</t>
  </si>
  <si>
    <t>газ</t>
  </si>
  <si>
    <t xml:space="preserve">Поступление в Сеть = </t>
  </si>
  <si>
    <t>Контроль! =</t>
  </si>
  <si>
    <t>Исходные</t>
  </si>
  <si>
    <t>Прогнозные</t>
  </si>
  <si>
    <t xml:space="preserve">Условные ед. = </t>
  </si>
  <si>
    <t>&gt; 100%</t>
  </si>
  <si>
    <t>По годам Предыдуший &gt;</t>
  </si>
  <si>
    <t>Факт &gt; чем нужно</t>
  </si>
  <si>
    <t>2013 г</t>
  </si>
  <si>
    <t>2014 г</t>
  </si>
  <si>
    <t xml:space="preserve">Поступление в Сеть план = </t>
  </si>
  <si>
    <t xml:space="preserve">Поступление в Сеть факт= </t>
  </si>
  <si>
    <t>2012г</t>
  </si>
  <si>
    <t>2015 г</t>
  </si>
  <si>
    <t>2016 г</t>
  </si>
  <si>
    <t>2017 г</t>
  </si>
  <si>
    <t>МУП "Комсервис" с. Лукашкин Яр</t>
  </si>
  <si>
    <t>Выработка электроэнергии план</t>
  </si>
  <si>
    <t>Удельный расход топлива</t>
  </si>
  <si>
    <t>Расход электрической энергии на собственные нужды</t>
  </si>
  <si>
    <t>г.у.т/кВт.ч</t>
  </si>
  <si>
    <t xml:space="preserve">фактические             </t>
  </si>
  <si>
    <t>4.1.1.</t>
  </si>
  <si>
    <t>4.2.1.</t>
  </si>
  <si>
    <t>6.</t>
  </si>
  <si>
    <t>5.</t>
  </si>
  <si>
    <t>6.1.</t>
  </si>
  <si>
    <t>6.2.</t>
  </si>
  <si>
    <t>6.3.</t>
  </si>
  <si>
    <t xml:space="preserve">нормативный (расчетный)           </t>
  </si>
  <si>
    <t>Снижение удельного расхода топлива, относительно нормативов удельного расхода топлива на отпущенную электрическую энергию от дизельных электрических станций, установленных Министерством энергетики Российской Федерации на каждый год реализации программы</t>
  </si>
  <si>
    <t>Сокращение удельного расхода электрической энергии на собственные нужды дизельных электрических станций</t>
  </si>
  <si>
    <t>%</t>
  </si>
  <si>
    <t>6.4.</t>
  </si>
  <si>
    <t>5.1.</t>
  </si>
  <si>
    <t>5.2.</t>
  </si>
  <si>
    <t>Отключение дизель-генераторов большей мощности в режимах малых нагрузок</t>
  </si>
  <si>
    <t>Использование тепловой энергии, выделяемой дизель-генераторами, для отопления помещений дизельных станций</t>
  </si>
  <si>
    <t>1.3.</t>
  </si>
  <si>
    <t>Организация проверки и контроля достоверности работы комплексов учета электрической энергии на собственные нужды дизельной электростанции и отпуска электроэнергии с шин ДЭС</t>
  </si>
  <si>
    <t>3.3.</t>
  </si>
  <si>
    <t>3.4.</t>
  </si>
  <si>
    <t>3.5.</t>
  </si>
  <si>
    <t>Организация проверки и контроля достоверности работы комплексов учета электрической энергиидля определения фактических технологических потерь электроэнергии в электрических сетях</t>
  </si>
  <si>
    <t>Замена устаревшего оборудования ДЭС на современные виды оборудования</t>
  </si>
  <si>
    <t>Приобретение дизель-генераторов малой мощности для работы в часы малых нагрузок</t>
  </si>
  <si>
    <t>2013 год факт</t>
  </si>
  <si>
    <t xml:space="preserve">нормативный       </t>
  </si>
  <si>
    <t xml:space="preserve">кг/км, 
л/км        </t>
  </si>
  <si>
    <t>Расход энергоресурсов в зданиях, строениях, сооружениях, находящихся в собственности организации, при осуществлении регулируемой деятельности</t>
  </si>
  <si>
    <t>Организация проверки соответствия поставляемого дизельного топлива и масла сертификатам</t>
  </si>
  <si>
    <t>Выравнивание нагрузок фаз в электрических сетях 0,4 кВ</t>
  </si>
  <si>
    <t>Замена проводов на большее сечение на перегруженных воздушных линий электропередачи</t>
  </si>
  <si>
    <t>Разукрупнение распределительных линий 0,4 кВ</t>
  </si>
  <si>
    <t>Замена проводов воздушных линиях электропередачи на СИП</t>
  </si>
  <si>
    <t>Организация, проверка и контроль учета расхода дизельного топлива</t>
  </si>
  <si>
    <t>Организация, проверка и контроль достоверности работы комплексов технического учета  электрической энергии на ТП и в электрических сетях</t>
  </si>
  <si>
    <t>Организация, проверка и контроль достоверности работы комплексов рсачетного учета прочих энергетических ресурсов (тепловой энергии, воды) в зданиях, строениях, сооружениях, находящихся в собственности регулируемой организации, при осуществлении регулируемых видов деятельности электрической энергии на ТП и в электрических сетях</t>
  </si>
  <si>
    <t>3.6.</t>
  </si>
  <si>
    <t>Инвестиционные проекты (объекты), включенные в инвистиционные или производственные программы</t>
  </si>
  <si>
    <r>
      <t>кВтч,
 Гкал, м</t>
    </r>
    <r>
      <rPr>
        <vertAlign val="superscript"/>
        <sz val="9"/>
        <rFont val="Times New Roman"/>
        <family val="1"/>
      </rPr>
      <t>3</t>
    </r>
  </si>
  <si>
    <t xml:space="preserve">Выработка электроэнергии </t>
  </si>
  <si>
    <t xml:space="preserve">нормативные       </t>
  </si>
  <si>
    <t>Руководитель              ____________</t>
  </si>
  <si>
    <t>А.</t>
  </si>
  <si>
    <r>
      <t>удельный расход электрической энергии в зданиях, строениях, сооружениях организации на 1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площади указанных помещений</t>
    </r>
  </si>
  <si>
    <r>
      <t>кВт.ч/м</t>
    </r>
    <r>
      <rPr>
        <vertAlign val="superscript"/>
        <sz val="12"/>
        <rFont val="Times New Roman"/>
        <family val="1"/>
      </rPr>
      <t>2</t>
    </r>
  </si>
  <si>
    <r>
      <t>Гкал/м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</si>
  <si>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3</t>
    </r>
  </si>
  <si>
    <t>Б.</t>
  </si>
  <si>
    <t>1.4.</t>
  </si>
  <si>
    <t>прочее (расшифровать)</t>
  </si>
  <si>
    <t>5.3.</t>
  </si>
  <si>
    <t>2.5.</t>
  </si>
  <si>
    <t>3.7.</t>
  </si>
  <si>
    <r>
      <t xml:space="preserve">М.П.                                </t>
    </r>
    <r>
      <rPr>
        <sz val="12"/>
        <rFont val="Times New Roman"/>
        <family val="1"/>
      </rPr>
      <t xml:space="preserve">(подпись)     </t>
    </r>
  </si>
  <si>
    <t>Руководитель                                 ____________</t>
  </si>
  <si>
    <r>
      <rPr>
        <b/>
        <sz val="10"/>
        <rFont val="Times New Roman"/>
        <family val="1"/>
      </rPr>
      <t xml:space="preserve">М.П. </t>
    </r>
    <r>
      <rPr>
        <sz val="10"/>
        <rFont val="Times New Roman"/>
        <family val="1"/>
      </rPr>
      <t xml:space="preserve">                                                     (подпись)    </t>
    </r>
  </si>
  <si>
    <t xml:space="preserve">Руководитель          </t>
  </si>
  <si>
    <t>М.П.</t>
  </si>
  <si>
    <t>Приложение №4</t>
  </si>
  <si>
    <t>2014 год</t>
  </si>
  <si>
    <t>2015 год</t>
  </si>
  <si>
    <t>2016 год</t>
  </si>
  <si>
    <t>2017 год</t>
  </si>
  <si>
    <t>Приложение №5</t>
  </si>
  <si>
    <t xml:space="preserve">2014 год </t>
  </si>
  <si>
    <t xml:space="preserve">2015 год </t>
  </si>
  <si>
    <t xml:space="preserve">2016 год </t>
  </si>
  <si>
    <t xml:space="preserve">2017 год </t>
  </si>
  <si>
    <t>___________________</t>
  </si>
  <si>
    <t>(подпись)</t>
  </si>
  <si>
    <t>Источник финансирования, за счет средств  которого проведено мероприятие</t>
  </si>
  <si>
    <t>Отпуск в сеть</t>
  </si>
  <si>
    <t>* - плановые значения целевых показателей на 2014 год рассчитывать относительно фактических параметров 2013 года, используемых для расчета целевых показателей (таблица приложения 4) последующие годы - относительно года, предшествующего расчетному.</t>
  </si>
  <si>
    <t>Приложение №6</t>
  </si>
  <si>
    <r>
      <t>Сокращение удельного расхода электрической энергии в зданиях, строениях, сооружениях организации на 1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площади указанных помещений</t>
    </r>
  </si>
  <si>
    <r>
      <t>Сокращение удельного расхода тепловой энергии в зданиях, строениях, сооружениях организации на 1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объема указанных помещений</t>
    </r>
  </si>
  <si>
    <t xml:space="preserve"> </t>
  </si>
  <si>
    <t>С.И.Танасийчук</t>
  </si>
  <si>
    <t>Перечень параметров, используемых для расчета целевых показателей
энергосбережения и повышения энергетической эффективности МУП "Лисица" ДЭС МАКЗЫР</t>
  </si>
  <si>
    <t xml:space="preserve">Перечень обязательных мероприятий по энергосбережению и повышению энергетической эффективности МУП "Лисица" ДЭС МАКЗЫР </t>
  </si>
  <si>
    <t>Целевые показатели энергосбережения и повышения энергетической 
эффективности, достижение которых должно быть обеспечено в ходе реализации 
 программы энергосбережения и повышения энергетической эффективности МУП "Лисица" ДЭС МАКЗЫР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</si>
</sst>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_-* #,##0.00_р_._-;\-* #,##0.00_р_._-;_-* \-??_р_._-;_-@_-"/>
    <numFmt numFmtId="167" formatCode="0.0000"/>
    <numFmt numFmtId="168" formatCode="#,##0_ ;\-#,##0\ "/>
    <numFmt numFmtId="169" formatCode="0.0"/>
    <numFmt numFmtId="170" formatCode="0.00000"/>
    <numFmt numFmtId="171" formatCode="0.000_ ;[Red]\-0.000\ "/>
    <numFmt numFmtId="172" formatCode="0.00_ ;[Red]\-0.00\ "/>
    <numFmt numFmtId="173" formatCode="0.0000_ ;[Red]\-0.0000\ 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_ ;[Red]\-0.00000\ "/>
    <numFmt numFmtId="180" formatCode="0.00000000"/>
    <numFmt numFmtId="181" formatCode="0.000000E+00"/>
    <numFmt numFmtId="182" formatCode="0.0000000E+00"/>
    <numFmt numFmtId="183" formatCode="0.00000E+00"/>
    <numFmt numFmtId="184" formatCode="0.0000E+00"/>
    <numFmt numFmtId="185" formatCode="0.000E+00"/>
    <numFmt numFmtId="186" formatCode="0.0E+00"/>
    <numFmt numFmtId="187" formatCode="0E+00"/>
    <numFmt numFmtId="188" formatCode="_-* #,##0.000_р_._-;\-* #,##0.000_р_._-;_-* \-??_р_._-;_-@_-"/>
    <numFmt numFmtId="189" formatCode="_-* #,##0.0_р_._-;\-* #,##0.0_р_._-;_-* \-??_р_._-;_-@_-"/>
  </numFmts>
  <fonts count="55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2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 diagonalDown="1">
      <left style="thin">
        <color indexed="9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169" fontId="11" fillId="0" borderId="0" xfId="0" applyNumberFormat="1" applyFont="1" applyAlignment="1" applyProtection="1">
      <alignment horizontal="left" vertical="center" indent="1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right" vertical="center"/>
      <protection/>
    </xf>
    <xf numFmtId="2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2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6" xfId="0" applyNumberFormat="1" applyFont="1" applyFill="1" applyBorder="1" applyAlignment="1" applyProtection="1">
      <alignment horizontal="center" vertical="center"/>
      <protection locked="0"/>
    </xf>
    <xf numFmtId="2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16" fontId="4" fillId="0" borderId="16" xfId="0" applyNumberFormat="1" applyFont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2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6" borderId="0" xfId="0" applyNumberFormat="1" applyFont="1" applyFill="1" applyAlignment="1" applyProtection="1">
      <alignment horizontal="center" vertical="center" wrapText="1"/>
      <protection/>
    </xf>
    <xf numFmtId="164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7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16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67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67" fontId="3" fillId="36" borderId="0" xfId="0" applyNumberFormat="1" applyFont="1" applyFill="1" applyAlignment="1" applyProtection="1">
      <alignment horizontal="center" vertical="center" wrapText="1"/>
      <protection/>
    </xf>
    <xf numFmtId="174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/>
    </xf>
    <xf numFmtId="2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0" fillId="37" borderId="0" xfId="0" applyFont="1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171" fontId="3" fillId="37" borderId="23" xfId="0" applyNumberFormat="1" applyFont="1" applyFill="1" applyBorder="1" applyAlignment="1" applyProtection="1">
      <alignment horizontal="center" vertical="center" wrapText="1"/>
      <protection/>
    </xf>
    <xf numFmtId="171" fontId="3" fillId="37" borderId="0" xfId="0" applyNumberFormat="1" applyFont="1" applyFill="1" applyBorder="1" applyAlignment="1" applyProtection="1">
      <alignment horizontal="center" vertical="center" wrapText="1"/>
      <protection/>
    </xf>
    <xf numFmtId="171" fontId="3" fillId="37" borderId="24" xfId="0" applyNumberFormat="1" applyFont="1" applyFill="1" applyBorder="1" applyAlignment="1" applyProtection="1">
      <alignment horizontal="center" vertical="center" wrapText="1"/>
      <protection/>
    </xf>
    <xf numFmtId="164" fontId="10" fillId="37" borderId="0" xfId="0" applyNumberFormat="1" applyFont="1" applyFill="1" applyAlignment="1" applyProtection="1">
      <alignment horizontal="center" vertical="center" wrapText="1"/>
      <protection/>
    </xf>
    <xf numFmtId="164" fontId="0" fillId="37" borderId="0" xfId="0" applyNumberFormat="1" applyFill="1" applyAlignment="1" applyProtection="1">
      <alignment horizontal="center" vertical="center" wrapText="1"/>
      <protection/>
    </xf>
    <xf numFmtId="164" fontId="3" fillId="37" borderId="23" xfId="0" applyNumberFormat="1" applyFont="1" applyFill="1" applyBorder="1" applyAlignment="1" applyProtection="1">
      <alignment horizontal="center" vertical="center" wrapText="1"/>
      <protection/>
    </xf>
    <xf numFmtId="164" fontId="3" fillId="37" borderId="0" xfId="0" applyNumberFormat="1" applyFont="1" applyFill="1" applyBorder="1" applyAlignment="1" applyProtection="1">
      <alignment horizontal="center" vertical="center" wrapText="1"/>
      <protection/>
    </xf>
    <xf numFmtId="164" fontId="3" fillId="37" borderId="24" xfId="0" applyNumberFormat="1" applyFont="1" applyFill="1" applyBorder="1" applyAlignment="1" applyProtection="1">
      <alignment horizontal="center" vertical="center" wrapText="1"/>
      <protection/>
    </xf>
    <xf numFmtId="164" fontId="3" fillId="0" borderId="25" xfId="0" applyNumberFormat="1" applyFont="1" applyBorder="1" applyAlignment="1" applyProtection="1">
      <alignment horizontal="center" vertical="center" wrapText="1"/>
      <protection/>
    </xf>
    <xf numFmtId="0" fontId="3" fillId="37" borderId="16" xfId="0" applyNumberFormat="1" applyFont="1" applyFill="1" applyBorder="1" applyAlignment="1" applyProtection="1">
      <alignment horizontal="center" vertical="center" wrapText="1"/>
      <protection/>
    </xf>
    <xf numFmtId="169" fontId="12" fillId="0" borderId="26" xfId="0" applyNumberFormat="1" applyFont="1" applyBorder="1" applyAlignment="1" applyProtection="1">
      <alignment horizontal="center" vertical="center" wrapText="1"/>
      <protection/>
    </xf>
    <xf numFmtId="169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169" fontId="12" fillId="0" borderId="32" xfId="0" applyNumberFormat="1" applyFont="1" applyBorder="1" applyAlignment="1" applyProtection="1">
      <alignment horizontal="center" vertical="center" wrapText="1"/>
      <protection/>
    </xf>
    <xf numFmtId="169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4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67" fontId="3" fillId="37" borderId="16" xfId="0" applyNumberFormat="1" applyFont="1" applyFill="1" applyBorder="1" applyAlignment="1" applyProtection="1">
      <alignment horizontal="center" vertical="center" wrapText="1"/>
      <protection/>
    </xf>
    <xf numFmtId="172" fontId="3" fillId="37" borderId="23" xfId="0" applyNumberFormat="1" applyFont="1" applyFill="1" applyBorder="1" applyAlignment="1" applyProtection="1">
      <alignment horizontal="center" vertical="center" wrapText="1"/>
      <protection/>
    </xf>
    <xf numFmtId="172" fontId="3" fillId="37" borderId="0" xfId="0" applyNumberFormat="1" applyFont="1" applyFill="1" applyBorder="1" applyAlignment="1" applyProtection="1">
      <alignment horizontal="center" vertical="center" wrapText="1"/>
      <protection/>
    </xf>
    <xf numFmtId="172" fontId="3" fillId="37" borderId="24" xfId="0" applyNumberFormat="1" applyFont="1" applyFill="1" applyBorder="1" applyAlignment="1" applyProtection="1">
      <alignment horizontal="center" vertical="center" wrapText="1"/>
      <protection/>
    </xf>
    <xf numFmtId="173" fontId="3" fillId="37" borderId="23" xfId="0" applyNumberFormat="1" applyFont="1" applyFill="1" applyBorder="1" applyAlignment="1" applyProtection="1">
      <alignment horizontal="center" vertical="center" wrapText="1"/>
      <protection/>
    </xf>
    <xf numFmtId="173" fontId="3" fillId="37" borderId="0" xfId="0" applyNumberFormat="1" applyFont="1" applyFill="1" applyBorder="1" applyAlignment="1" applyProtection="1">
      <alignment horizontal="center" vertical="center" wrapText="1"/>
      <protection/>
    </xf>
    <xf numFmtId="173" fontId="3" fillId="37" borderId="24" xfId="0" applyNumberFormat="1" applyFont="1" applyFill="1" applyBorder="1" applyAlignment="1" applyProtection="1">
      <alignment horizontal="center" vertical="center" wrapText="1"/>
      <protection/>
    </xf>
    <xf numFmtId="173" fontId="3" fillId="37" borderId="36" xfId="0" applyNumberFormat="1" applyFont="1" applyFill="1" applyBorder="1" applyAlignment="1" applyProtection="1">
      <alignment horizontal="center" vertical="center" wrapText="1"/>
      <protection/>
    </xf>
    <xf numFmtId="173" fontId="3" fillId="37" borderId="37" xfId="0" applyNumberFormat="1" applyFont="1" applyFill="1" applyBorder="1" applyAlignment="1" applyProtection="1">
      <alignment horizontal="center" vertical="center" wrapText="1"/>
      <protection/>
    </xf>
    <xf numFmtId="173" fontId="3" fillId="37" borderId="38" xfId="0" applyNumberFormat="1" applyFont="1" applyFill="1" applyBorder="1" applyAlignment="1" applyProtection="1">
      <alignment horizontal="center" vertical="center" wrapText="1"/>
      <protection/>
    </xf>
    <xf numFmtId="16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74" fontId="3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167" fontId="3" fillId="0" borderId="16" xfId="0" applyNumberFormat="1" applyFont="1" applyBorder="1" applyAlignment="1" applyProtection="1">
      <alignment horizontal="center" vertical="center" wrapText="1"/>
      <protection/>
    </xf>
    <xf numFmtId="167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vertical="center" wrapText="1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165" fontId="6" fillId="38" borderId="10" xfId="0" applyNumberFormat="1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 applyProtection="1">
      <alignment vertical="center"/>
      <protection/>
    </xf>
    <xf numFmtId="0" fontId="3" fillId="39" borderId="10" xfId="0" applyFont="1" applyFill="1" applyBorder="1" applyAlignment="1" applyProtection="1">
      <alignment horizontal="center" vertical="center"/>
      <protection/>
    </xf>
    <xf numFmtId="0" fontId="0" fillId="39" borderId="10" xfId="0" applyFill="1" applyBorder="1" applyAlignment="1">
      <alignment/>
    </xf>
    <xf numFmtId="0" fontId="6" fillId="39" borderId="10" xfId="0" applyFont="1" applyFill="1" applyBorder="1" applyAlignment="1" applyProtection="1">
      <alignment horizontal="right" vertical="center"/>
      <protection/>
    </xf>
    <xf numFmtId="0" fontId="3" fillId="39" borderId="10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 wrapText="1"/>
    </xf>
    <xf numFmtId="0" fontId="0" fillId="0" borderId="44" xfId="0" applyFont="1" applyBorder="1" applyAlignment="1" applyProtection="1">
      <alignment horizontal="center" vertical="center" wrapText="1"/>
      <protection/>
    </xf>
    <xf numFmtId="166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/>
    </xf>
    <xf numFmtId="166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16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0" applyFont="1" applyFill="1" applyBorder="1" applyAlignment="1" applyProtection="1">
      <alignment vertical="center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165" fontId="2" fillId="38" borderId="10" xfId="0" applyNumberFormat="1" applyFont="1" applyFill="1" applyBorder="1" applyAlignment="1" applyProtection="1">
      <alignment vertical="center"/>
      <protection locked="0"/>
    </xf>
    <xf numFmtId="0" fontId="0" fillId="39" borderId="10" xfId="0" applyFont="1" applyFill="1" applyBorder="1" applyAlignment="1" applyProtection="1">
      <alignment vertical="center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166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39" borderId="39" xfId="0" applyFont="1" applyFill="1" applyBorder="1" applyAlignment="1" applyProtection="1">
      <alignment vertical="center"/>
      <protection/>
    </xf>
    <xf numFmtId="0" fontId="6" fillId="39" borderId="46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3" fillId="39" borderId="46" xfId="0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6" fillId="39" borderId="12" xfId="0" applyFont="1" applyFill="1" applyBorder="1" applyAlignment="1" applyProtection="1">
      <alignment vertical="center"/>
      <protection/>
    </xf>
    <xf numFmtId="0" fontId="3" fillId="39" borderId="12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20" fillId="0" borderId="47" xfId="52" applyFont="1" applyBorder="1" applyAlignment="1">
      <alignment horizontal="left" wrapText="1"/>
      <protection/>
    </xf>
    <xf numFmtId="0" fontId="20" fillId="0" borderId="48" xfId="52" applyFont="1" applyBorder="1" applyAlignment="1">
      <alignment horizontal="left" wrapText="1"/>
      <protection/>
    </xf>
    <xf numFmtId="0" fontId="20" fillId="0" borderId="49" xfId="52" applyFont="1" applyBorder="1" applyAlignment="1">
      <alignment horizontal="left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2" fontId="9" fillId="0" borderId="54" xfId="0" applyNumberFormat="1" applyFont="1" applyBorder="1" applyAlignment="1">
      <alignment horizontal="center" vertical="center" wrapText="1"/>
    </xf>
    <xf numFmtId="2" fontId="7" fillId="0" borderId="54" xfId="0" applyNumberFormat="1" applyFont="1" applyBorder="1" applyAlignment="1">
      <alignment horizontal="center" vertical="center" wrapText="1"/>
    </xf>
    <xf numFmtId="2" fontId="9" fillId="0" borderId="54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left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6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2" fontId="9" fillId="0" borderId="63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right" vertical="center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horizontal="center" vertical="center" wrapText="1"/>
      <protection/>
    </xf>
    <xf numFmtId="167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/>
    </xf>
    <xf numFmtId="0" fontId="0" fillId="0" borderId="76" xfId="0" applyFont="1" applyBorder="1" applyAlignment="1">
      <alignment vertical="center" wrapText="1"/>
    </xf>
    <xf numFmtId="16" fontId="0" fillId="0" borderId="64" xfId="0" applyNumberFormat="1" applyFont="1" applyBorder="1" applyAlignment="1" applyProtection="1">
      <alignment horizontal="center" vertical="center" wrapText="1"/>
      <protection/>
    </xf>
    <xf numFmtId="166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60" xfId="0" applyNumberFormat="1" applyFont="1" applyBorder="1" applyAlignment="1" applyProtection="1">
      <alignment horizontal="center" vertical="center" wrapText="1"/>
      <protection/>
    </xf>
    <xf numFmtId="16" fontId="0" fillId="0" borderId="60" xfId="0" applyNumberFormat="1" applyFont="1" applyBorder="1" applyAlignment="1" applyProtection="1">
      <alignment horizontal="center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>
      <alignment vertical="center" wrapText="1"/>
    </xf>
    <xf numFmtId="168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68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164" fontId="0" fillId="0" borderId="41" xfId="0" applyNumberFormat="1" applyFont="1" applyFill="1" applyBorder="1" applyAlignment="1" applyProtection="1">
      <alignment horizontal="center" vertical="center" wrapText="1"/>
      <protection/>
    </xf>
    <xf numFmtId="164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83" xfId="52" applyFont="1" applyBorder="1" applyAlignment="1">
      <alignment wrapText="1"/>
      <protection/>
    </xf>
    <xf numFmtId="0" fontId="20" fillId="0" borderId="73" xfId="52" applyFont="1" applyBorder="1" applyAlignment="1">
      <alignment wrapText="1"/>
      <protection/>
    </xf>
    <xf numFmtId="0" fontId="20" fillId="0" borderId="48" xfId="52" applyFont="1" applyBorder="1" applyAlignment="1">
      <alignment wrapText="1"/>
      <protection/>
    </xf>
    <xf numFmtId="0" fontId="20" fillId="0" borderId="49" xfId="52" applyFont="1" applyBorder="1" applyAlignment="1">
      <alignment wrapText="1"/>
      <protection/>
    </xf>
    <xf numFmtId="0" fontId="6" fillId="0" borderId="68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2" fillId="0" borderId="86" xfId="0" applyFont="1" applyBorder="1" applyAlignment="1" applyProtection="1">
      <alignment horizontal="center" vertical="center" wrapText="1"/>
      <protection/>
    </xf>
    <xf numFmtId="170" fontId="0" fillId="0" borderId="11" xfId="0" applyNumberFormat="1" applyFont="1" applyBorder="1" applyAlignment="1" applyProtection="1">
      <alignment horizontal="center" vertical="center" wrapText="1"/>
      <protection/>
    </xf>
    <xf numFmtId="17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87" xfId="0" applyFont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wrapText="1"/>
      <protection/>
    </xf>
    <xf numFmtId="0" fontId="0" fillId="0" borderId="88" xfId="0" applyFont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6" xfId="0" applyNumberFormat="1" applyFont="1" applyBorder="1" applyAlignment="1" applyProtection="1">
      <alignment horizontal="center" vertical="center" wrapText="1"/>
      <protection/>
    </xf>
    <xf numFmtId="2" fontId="0" fillId="0" borderId="45" xfId="0" applyNumberFormat="1" applyFont="1" applyBorder="1" applyAlignment="1" applyProtection="1">
      <alignment horizontal="center" vertical="center" wrapText="1"/>
      <protection/>
    </xf>
    <xf numFmtId="16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1" xfId="0" applyNumberFormat="1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6" fontId="0" fillId="0" borderId="77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3" fillId="39" borderId="39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94" xfId="52" applyFont="1" applyBorder="1" applyAlignment="1">
      <alignment horizontal="left" wrapText="1"/>
      <protection/>
    </xf>
    <xf numFmtId="0" fontId="0" fillId="0" borderId="83" xfId="52" applyFont="1" applyBorder="1" applyAlignment="1">
      <alignment horizontal="left" wrapText="1"/>
      <protection/>
    </xf>
    <xf numFmtId="0" fontId="0" fillId="0" borderId="47" xfId="52" applyFont="1" applyBorder="1" applyAlignment="1">
      <alignment horizontal="left" wrapText="1"/>
      <protection/>
    </xf>
    <xf numFmtId="0" fontId="0" fillId="0" borderId="48" xfId="52" applyFont="1" applyBorder="1" applyAlignment="1">
      <alignment horizontal="left" wrapText="1"/>
      <protection/>
    </xf>
    <xf numFmtId="16" fontId="4" fillId="0" borderId="17" xfId="0" applyNumberFormat="1" applyFont="1" applyBorder="1" applyAlignment="1" applyProtection="1">
      <alignment horizontal="center" vertical="center" wrapText="1"/>
      <protection/>
    </xf>
    <xf numFmtId="16" fontId="4" fillId="0" borderId="98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98" xfId="0" applyFont="1" applyBorder="1" applyAlignment="1" applyProtection="1">
      <alignment horizontal="left" vertical="center" wrapText="1"/>
      <protection/>
    </xf>
    <xf numFmtId="189" fontId="0" fillId="0" borderId="16" xfId="0" applyNumberFormat="1" applyFon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76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2"/>
  <sheetViews>
    <sheetView zoomScalePageLayoutView="0" workbookViewId="0" topLeftCell="B31">
      <selection activeCell="E31" sqref="E31:H32"/>
    </sheetView>
  </sheetViews>
  <sheetFormatPr defaultColWidth="9.00390625" defaultRowHeight="15.75"/>
  <cols>
    <col min="1" max="1" width="6.00390625" style="1" customWidth="1"/>
    <col min="2" max="2" width="40.00390625" style="1" customWidth="1"/>
    <col min="3" max="3" width="10.875" style="1" customWidth="1"/>
    <col min="4" max="5" width="13.875" style="1" customWidth="1"/>
    <col min="6" max="7" width="13.00390625" style="1" customWidth="1"/>
    <col min="8" max="8" width="14.375" style="1" customWidth="1"/>
    <col min="9" max="9" width="0.875" style="1" customWidth="1"/>
    <col min="10" max="16384" width="9.00390625" style="1" customWidth="1"/>
  </cols>
  <sheetData>
    <row r="1" spans="1:8" ht="15" customHeight="1">
      <c r="A1" s="154"/>
      <c r="B1" s="154"/>
      <c r="C1" s="154"/>
      <c r="D1" s="154"/>
      <c r="E1" s="154"/>
      <c r="F1" s="155"/>
      <c r="G1" s="155"/>
      <c r="H1" s="156" t="s">
        <v>166</v>
      </c>
    </row>
    <row r="2" spans="1:8" ht="33" customHeight="1">
      <c r="A2" s="154"/>
      <c r="B2" s="305" t="s">
        <v>186</v>
      </c>
      <c r="C2" s="305"/>
      <c r="D2" s="305"/>
      <c r="E2" s="305"/>
      <c r="F2" s="305"/>
      <c r="G2" s="305"/>
      <c r="H2" s="305"/>
    </row>
    <row r="3" spans="1:8" ht="15" customHeight="1" thickBot="1">
      <c r="A3" s="242"/>
      <c r="B3" s="243"/>
      <c r="C3" s="12"/>
      <c r="D3" s="12"/>
      <c r="E3" s="244"/>
      <c r="F3" s="244"/>
      <c r="G3" s="244"/>
      <c r="H3" s="244"/>
    </row>
    <row r="4" spans="1:9" ht="32.25" thickBot="1">
      <c r="A4" s="267" t="s">
        <v>22</v>
      </c>
      <c r="B4" s="268" t="s">
        <v>47</v>
      </c>
      <c r="C4" s="268" t="s">
        <v>48</v>
      </c>
      <c r="D4" s="269" t="s">
        <v>132</v>
      </c>
      <c r="E4" s="269" t="s">
        <v>167</v>
      </c>
      <c r="F4" s="269" t="s">
        <v>168</v>
      </c>
      <c r="G4" s="269" t="s">
        <v>169</v>
      </c>
      <c r="H4" s="270" t="s">
        <v>170</v>
      </c>
      <c r="I4" s="10"/>
    </row>
    <row r="5" spans="1:9" ht="16.5" thickBot="1">
      <c r="A5" s="277">
        <v>1</v>
      </c>
      <c r="B5" s="240">
        <v>2</v>
      </c>
      <c r="C5" s="240">
        <v>3</v>
      </c>
      <c r="D5" s="268">
        <v>6</v>
      </c>
      <c r="E5" s="240">
        <v>5</v>
      </c>
      <c r="F5" s="240">
        <v>6</v>
      </c>
      <c r="G5" s="240">
        <v>7</v>
      </c>
      <c r="H5" s="241">
        <v>8</v>
      </c>
      <c r="I5" s="10"/>
    </row>
    <row r="6" spans="1:9" ht="15.75">
      <c r="A6" s="249" t="s">
        <v>150</v>
      </c>
      <c r="B6" s="164" t="s">
        <v>147</v>
      </c>
      <c r="C6" s="163" t="s">
        <v>49</v>
      </c>
      <c r="D6" s="271">
        <v>78.95</v>
      </c>
      <c r="E6" s="271">
        <v>89</v>
      </c>
      <c r="F6" s="271">
        <v>88.5</v>
      </c>
      <c r="G6" s="271">
        <v>88</v>
      </c>
      <c r="H6" s="272">
        <v>88</v>
      </c>
      <c r="I6" s="10"/>
    </row>
    <row r="7" spans="1:9" ht="15.75">
      <c r="A7" s="245" t="s">
        <v>155</v>
      </c>
      <c r="B7" s="2" t="s">
        <v>179</v>
      </c>
      <c r="C7" s="158" t="s">
        <v>49</v>
      </c>
      <c r="D7" s="159">
        <f>D6-D12</f>
        <v>75.791</v>
      </c>
      <c r="E7" s="159">
        <f>E6-E14</f>
        <v>85.44</v>
      </c>
      <c r="F7" s="159">
        <f>F6-F14</f>
        <v>84.96</v>
      </c>
      <c r="G7" s="159">
        <f>G6-G14</f>
        <v>84.48</v>
      </c>
      <c r="H7" s="159">
        <f>H6-H14</f>
        <v>84.48</v>
      </c>
      <c r="I7" s="10"/>
    </row>
    <row r="8" spans="1:9" ht="18" customHeight="1">
      <c r="A8" s="245" t="s">
        <v>33</v>
      </c>
      <c r="B8" s="2" t="s">
        <v>104</v>
      </c>
      <c r="C8" s="158"/>
      <c r="D8" s="160"/>
      <c r="E8" s="160"/>
      <c r="F8" s="160"/>
      <c r="G8" s="160"/>
      <c r="H8" s="247"/>
      <c r="I8" s="10"/>
    </row>
    <row r="9" spans="1:9" ht="18" customHeight="1">
      <c r="A9" s="245" t="s">
        <v>35</v>
      </c>
      <c r="B9" s="2" t="s">
        <v>51</v>
      </c>
      <c r="C9" s="158" t="s">
        <v>106</v>
      </c>
      <c r="D9" s="292">
        <v>729.49</v>
      </c>
      <c r="E9" s="160" t="s">
        <v>184</v>
      </c>
      <c r="F9" s="160" t="s">
        <v>184</v>
      </c>
      <c r="G9" s="160" t="s">
        <v>184</v>
      </c>
      <c r="H9" s="247" t="s">
        <v>184</v>
      </c>
      <c r="I9" s="10"/>
    </row>
    <row r="10" spans="1:9" ht="18" customHeight="1">
      <c r="A10" s="245" t="s">
        <v>36</v>
      </c>
      <c r="B10" s="2" t="s">
        <v>133</v>
      </c>
      <c r="C10" s="158" t="s">
        <v>106</v>
      </c>
      <c r="D10" s="160"/>
      <c r="E10" s="160">
        <v>604.67</v>
      </c>
      <c r="F10" s="160">
        <v>604.65</v>
      </c>
      <c r="G10" s="247">
        <v>604.61</v>
      </c>
      <c r="H10" s="247">
        <v>604.6</v>
      </c>
      <c r="I10" s="10"/>
    </row>
    <row r="11" spans="1:9" ht="31.5">
      <c r="A11" s="245" t="s">
        <v>37</v>
      </c>
      <c r="B11" s="2" t="s">
        <v>105</v>
      </c>
      <c r="C11" s="158"/>
      <c r="D11" s="159"/>
      <c r="E11" s="159"/>
      <c r="F11" s="159"/>
      <c r="G11" s="159"/>
      <c r="H11" s="246"/>
      <c r="I11" s="10"/>
    </row>
    <row r="12" spans="1:9" ht="15.75">
      <c r="A12" s="308" t="s">
        <v>60</v>
      </c>
      <c r="B12" s="306" t="s">
        <v>51</v>
      </c>
      <c r="C12" s="158" t="s">
        <v>49</v>
      </c>
      <c r="D12" s="159">
        <v>3.159</v>
      </c>
      <c r="E12" s="159" t="s">
        <v>184</v>
      </c>
      <c r="F12" s="159" t="s">
        <v>184</v>
      </c>
      <c r="G12" s="159" t="s">
        <v>184</v>
      </c>
      <c r="H12" s="159" t="s">
        <v>184</v>
      </c>
      <c r="I12" s="10"/>
    </row>
    <row r="13" spans="1:9" ht="15.75">
      <c r="A13" s="309"/>
      <c r="B13" s="307"/>
      <c r="C13" s="158" t="s">
        <v>118</v>
      </c>
      <c r="D13" s="292">
        <f>D12/D6*100</f>
        <v>4.001266624445851</v>
      </c>
      <c r="E13" s="159"/>
      <c r="F13" s="159"/>
      <c r="G13" s="159"/>
      <c r="H13" s="246"/>
      <c r="I13" s="10"/>
    </row>
    <row r="14" spans="1:9" ht="15.75">
      <c r="A14" s="308" t="s">
        <v>65</v>
      </c>
      <c r="B14" s="306" t="s">
        <v>115</v>
      </c>
      <c r="C14" s="158" t="s">
        <v>49</v>
      </c>
      <c r="D14" s="159" t="s">
        <v>184</v>
      </c>
      <c r="E14" s="159">
        <f>E6*4%</f>
        <v>3.56</v>
      </c>
      <c r="F14" s="159">
        <f>F6*4%</f>
        <v>3.54</v>
      </c>
      <c r="G14" s="159">
        <f>G6*4%</f>
        <v>3.52</v>
      </c>
      <c r="H14" s="159">
        <f>H6*4%</f>
        <v>3.52</v>
      </c>
      <c r="I14" s="10"/>
    </row>
    <row r="15" spans="1:9" ht="15.75">
      <c r="A15" s="309"/>
      <c r="B15" s="307"/>
      <c r="C15" s="158" t="s">
        <v>53</v>
      </c>
      <c r="D15" s="160" t="s">
        <v>184</v>
      </c>
      <c r="E15" s="160">
        <v>4</v>
      </c>
      <c r="F15" s="160">
        <v>4</v>
      </c>
      <c r="G15" s="160">
        <v>4</v>
      </c>
      <c r="H15" s="247">
        <v>4</v>
      </c>
      <c r="I15" s="10"/>
    </row>
    <row r="16" spans="1:9" ht="31.5">
      <c r="A16" s="248" t="s">
        <v>39</v>
      </c>
      <c r="B16" s="183" t="s">
        <v>50</v>
      </c>
      <c r="C16" s="165"/>
      <c r="D16" s="166"/>
      <c r="E16" s="166"/>
      <c r="F16" s="166"/>
      <c r="G16" s="166"/>
      <c r="H16" s="250"/>
      <c r="I16" s="10"/>
    </row>
    <row r="17" spans="1:9" ht="15.75">
      <c r="A17" s="303" t="s">
        <v>41</v>
      </c>
      <c r="B17" s="304" t="s">
        <v>107</v>
      </c>
      <c r="C17" s="126" t="s">
        <v>52</v>
      </c>
      <c r="D17" s="293">
        <v>7.7</v>
      </c>
      <c r="E17" s="167"/>
      <c r="F17" s="167"/>
      <c r="G17" s="167"/>
      <c r="H17" s="251"/>
      <c r="I17" s="10"/>
    </row>
    <row r="18" spans="1:9" ht="15.75">
      <c r="A18" s="303"/>
      <c r="B18" s="304"/>
      <c r="C18" s="126" t="s">
        <v>53</v>
      </c>
      <c r="D18" s="294">
        <f>D17/D7*100</f>
        <v>10.159517620825692</v>
      </c>
      <c r="E18" s="167"/>
      <c r="F18" s="167"/>
      <c r="G18" s="167"/>
      <c r="H18" s="251"/>
      <c r="I18" s="10"/>
    </row>
    <row r="19" spans="1:9" ht="15.75">
      <c r="A19" s="303" t="s">
        <v>42</v>
      </c>
      <c r="B19" s="304" t="s">
        <v>148</v>
      </c>
      <c r="C19" s="126" t="s">
        <v>52</v>
      </c>
      <c r="D19" s="168"/>
      <c r="E19" s="168">
        <v>8.672</v>
      </c>
      <c r="F19" s="168">
        <v>8.614</v>
      </c>
      <c r="G19" s="168">
        <v>8.563</v>
      </c>
      <c r="H19" s="252">
        <v>8.56</v>
      </c>
      <c r="I19" s="10"/>
    </row>
    <row r="20" spans="1:9" ht="15.75">
      <c r="A20" s="303"/>
      <c r="B20" s="304"/>
      <c r="C20" s="126" t="s">
        <v>53</v>
      </c>
      <c r="D20" s="168"/>
      <c r="E20" s="168">
        <f>E19/E7*100</f>
        <v>10.149812734082397</v>
      </c>
      <c r="F20" s="347">
        <f>F19/F7*100</f>
        <v>10.138888888888891</v>
      </c>
      <c r="G20" s="168">
        <f>G19/G7*100</f>
        <v>10.136126893939394</v>
      </c>
      <c r="H20" s="168">
        <f>H19/H7*100</f>
        <v>10.132575757575758</v>
      </c>
      <c r="I20" s="10"/>
    </row>
    <row r="21" spans="1:9" ht="73.5" customHeight="1">
      <c r="A21" s="253" t="s">
        <v>44</v>
      </c>
      <c r="B21" s="184" t="s">
        <v>135</v>
      </c>
      <c r="C21" s="169"/>
      <c r="D21" s="169"/>
      <c r="E21" s="169"/>
      <c r="F21" s="169"/>
      <c r="G21" s="169"/>
      <c r="H21" s="254"/>
      <c r="I21" s="10"/>
    </row>
    <row r="22" spans="1:9" ht="15.75">
      <c r="A22" s="255" t="s">
        <v>9</v>
      </c>
      <c r="B22" s="164" t="s">
        <v>61</v>
      </c>
      <c r="C22" s="163" t="s">
        <v>52</v>
      </c>
      <c r="D22" s="346">
        <v>3.6</v>
      </c>
      <c r="E22" s="171">
        <v>3.56</v>
      </c>
      <c r="F22" s="172">
        <v>3.54</v>
      </c>
      <c r="G22" s="172">
        <v>3.52</v>
      </c>
      <c r="H22" s="348">
        <v>3.51</v>
      </c>
      <c r="I22" s="10"/>
    </row>
    <row r="23" spans="1:9" ht="66">
      <c r="A23" s="257" t="s">
        <v>108</v>
      </c>
      <c r="B23" s="2" t="s">
        <v>151</v>
      </c>
      <c r="C23" s="158" t="s">
        <v>152</v>
      </c>
      <c r="D23" s="295">
        <v>31.84</v>
      </c>
      <c r="E23" s="295">
        <v>31.8</v>
      </c>
      <c r="F23" s="295">
        <v>31.78</v>
      </c>
      <c r="G23" s="295">
        <v>31.77</v>
      </c>
      <c r="H23" s="295">
        <v>31.76</v>
      </c>
      <c r="I23" s="10"/>
    </row>
    <row r="24" spans="1:9" ht="15.75">
      <c r="A24" s="258" t="s">
        <v>11</v>
      </c>
      <c r="B24" s="2" t="s">
        <v>66</v>
      </c>
      <c r="C24" s="158" t="s">
        <v>67</v>
      </c>
      <c r="D24" s="296" t="s">
        <v>184</v>
      </c>
      <c r="E24" s="296" t="s">
        <v>184</v>
      </c>
      <c r="F24" s="296" t="s">
        <v>184</v>
      </c>
      <c r="G24" s="296" t="s">
        <v>184</v>
      </c>
      <c r="H24" s="296" t="s">
        <v>184</v>
      </c>
      <c r="I24" s="10"/>
    </row>
    <row r="25" spans="1:9" ht="51" customHeight="1">
      <c r="A25" s="257" t="s">
        <v>109</v>
      </c>
      <c r="B25" s="2" t="s">
        <v>69</v>
      </c>
      <c r="C25" s="175" t="s">
        <v>153</v>
      </c>
      <c r="D25" s="296" t="s">
        <v>184</v>
      </c>
      <c r="E25" s="296" t="s">
        <v>184</v>
      </c>
      <c r="F25" s="296" t="s">
        <v>184</v>
      </c>
      <c r="G25" s="296" t="s">
        <v>184</v>
      </c>
      <c r="H25" s="296" t="s">
        <v>184</v>
      </c>
      <c r="I25" s="10"/>
    </row>
    <row r="26" spans="1:9" ht="18.75">
      <c r="A26" s="258" t="s">
        <v>13</v>
      </c>
      <c r="B26" s="2" t="s">
        <v>72</v>
      </c>
      <c r="C26" s="175" t="s">
        <v>154</v>
      </c>
      <c r="D26" s="172"/>
      <c r="E26" s="174"/>
      <c r="F26" s="172"/>
      <c r="G26" s="172"/>
      <c r="H26" s="256"/>
      <c r="I26" s="10"/>
    </row>
    <row r="27" spans="1:9" ht="18.75">
      <c r="A27" s="258" t="s">
        <v>15</v>
      </c>
      <c r="B27" s="2" t="s">
        <v>75</v>
      </c>
      <c r="C27" s="175" t="s">
        <v>154</v>
      </c>
      <c r="D27" s="172"/>
      <c r="E27" s="174"/>
      <c r="F27" s="172"/>
      <c r="G27" s="172"/>
      <c r="H27" s="256"/>
      <c r="I27" s="10"/>
    </row>
    <row r="28" spans="1:9" ht="77.25" customHeight="1">
      <c r="A28" s="245" t="s">
        <v>111</v>
      </c>
      <c r="B28" s="162" t="s">
        <v>76</v>
      </c>
      <c r="C28" s="161" t="s">
        <v>134</v>
      </c>
      <c r="D28" s="296">
        <v>4.45</v>
      </c>
      <c r="E28" s="296">
        <v>4.45</v>
      </c>
      <c r="F28" s="296">
        <v>4.45</v>
      </c>
      <c r="G28" s="296">
        <v>4.45</v>
      </c>
      <c r="H28" s="296">
        <v>4.45</v>
      </c>
      <c r="I28" s="10"/>
    </row>
    <row r="29" spans="1:9" ht="66" customHeight="1">
      <c r="A29" s="259" t="s">
        <v>110</v>
      </c>
      <c r="B29" s="185" t="s">
        <v>78</v>
      </c>
      <c r="C29" s="134"/>
      <c r="D29" s="151"/>
      <c r="E29" s="151"/>
      <c r="F29" s="151"/>
      <c r="G29" s="151"/>
      <c r="H29" s="260"/>
      <c r="I29" s="10"/>
    </row>
    <row r="30" spans="1:9" ht="15.75">
      <c r="A30" s="258" t="s">
        <v>112</v>
      </c>
      <c r="B30" s="164" t="s">
        <v>79</v>
      </c>
      <c r="C30" s="170"/>
      <c r="D30" s="176"/>
      <c r="E30" s="176"/>
      <c r="F30" s="176"/>
      <c r="G30" s="176"/>
      <c r="H30" s="261"/>
      <c r="I30" s="10"/>
    </row>
    <row r="31" spans="1:9" ht="31.5">
      <c r="A31" s="245"/>
      <c r="B31" s="2" t="s">
        <v>80</v>
      </c>
      <c r="C31" s="173" t="s">
        <v>29</v>
      </c>
      <c r="D31" s="297">
        <v>88</v>
      </c>
      <c r="E31" s="297">
        <v>88</v>
      </c>
      <c r="F31" s="297">
        <v>88</v>
      </c>
      <c r="G31" s="297">
        <v>88</v>
      </c>
      <c r="H31" s="297">
        <v>88</v>
      </c>
      <c r="I31" s="10"/>
    </row>
    <row r="32" spans="1:9" ht="15.75">
      <c r="A32" s="245"/>
      <c r="B32" s="2" t="s">
        <v>81</v>
      </c>
      <c r="C32" s="173" t="s">
        <v>29</v>
      </c>
      <c r="D32" s="297">
        <v>88</v>
      </c>
      <c r="E32" s="297">
        <v>88</v>
      </c>
      <c r="F32" s="297">
        <v>88</v>
      </c>
      <c r="G32" s="297">
        <v>88</v>
      </c>
      <c r="H32" s="297">
        <v>88</v>
      </c>
      <c r="I32" s="10"/>
    </row>
    <row r="33" spans="1:9" ht="15.75">
      <c r="A33" s="245"/>
      <c r="B33" s="2" t="s">
        <v>82</v>
      </c>
      <c r="C33" s="173" t="s">
        <v>29</v>
      </c>
      <c r="D33" s="297">
        <v>0</v>
      </c>
      <c r="E33" s="176"/>
      <c r="F33" s="176"/>
      <c r="G33" s="176"/>
      <c r="H33" s="261"/>
      <c r="I33" s="10"/>
    </row>
    <row r="34" spans="1:9" ht="15.75">
      <c r="A34" s="258" t="s">
        <v>113</v>
      </c>
      <c r="B34" s="2" t="s">
        <v>83</v>
      </c>
      <c r="C34" s="173"/>
      <c r="D34" s="176"/>
      <c r="E34" s="176"/>
      <c r="F34" s="176"/>
      <c r="G34" s="176"/>
      <c r="H34" s="261"/>
      <c r="I34" s="10"/>
    </row>
    <row r="35" spans="1:9" ht="31.5">
      <c r="A35" s="245"/>
      <c r="B35" s="2" t="s">
        <v>80</v>
      </c>
      <c r="C35" s="173" t="s">
        <v>29</v>
      </c>
      <c r="D35" s="176"/>
      <c r="E35" s="176"/>
      <c r="F35" s="176"/>
      <c r="G35" s="176"/>
      <c r="H35" s="261"/>
      <c r="I35" s="10"/>
    </row>
    <row r="36" spans="1:9" ht="15.75">
      <c r="A36" s="245"/>
      <c r="B36" s="2" t="s">
        <v>81</v>
      </c>
      <c r="C36" s="173" t="s">
        <v>29</v>
      </c>
      <c r="D36" s="176"/>
      <c r="E36" s="176"/>
      <c r="F36" s="176"/>
      <c r="G36" s="176"/>
      <c r="H36" s="261"/>
      <c r="I36" s="10"/>
    </row>
    <row r="37" spans="1:9" ht="15.75">
      <c r="A37" s="245"/>
      <c r="B37" s="2" t="s">
        <v>82</v>
      </c>
      <c r="C37" s="173" t="s">
        <v>29</v>
      </c>
      <c r="D37" s="176"/>
      <c r="E37" s="176"/>
      <c r="F37" s="176"/>
      <c r="G37" s="176"/>
      <c r="H37" s="261"/>
      <c r="I37" s="10"/>
    </row>
    <row r="38" spans="1:9" ht="15.75">
      <c r="A38" s="258" t="s">
        <v>114</v>
      </c>
      <c r="B38" s="2" t="s">
        <v>84</v>
      </c>
      <c r="C38" s="173"/>
      <c r="D38" s="176"/>
      <c r="E38" s="176"/>
      <c r="F38" s="176"/>
      <c r="G38" s="176"/>
      <c r="H38" s="261"/>
      <c r="I38" s="10"/>
    </row>
    <row r="39" spans="1:9" ht="31.5">
      <c r="A39" s="245"/>
      <c r="B39" s="2" t="s">
        <v>80</v>
      </c>
      <c r="C39" s="173" t="s">
        <v>29</v>
      </c>
      <c r="D39" s="176"/>
      <c r="E39" s="176"/>
      <c r="F39" s="176"/>
      <c r="G39" s="176"/>
      <c r="H39" s="261"/>
      <c r="I39" s="10"/>
    </row>
    <row r="40" spans="1:9" ht="15.75">
      <c r="A40" s="245"/>
      <c r="B40" s="2" t="s">
        <v>81</v>
      </c>
      <c r="C40" s="173" t="s">
        <v>29</v>
      </c>
      <c r="D40" s="176"/>
      <c r="E40" s="176"/>
      <c r="F40" s="176"/>
      <c r="G40" s="176"/>
      <c r="H40" s="261"/>
      <c r="I40" s="10"/>
    </row>
    <row r="41" spans="1:9" ht="15.75">
      <c r="A41" s="245"/>
      <c r="B41" s="2" t="s">
        <v>82</v>
      </c>
      <c r="C41" s="173" t="s">
        <v>29</v>
      </c>
      <c r="D41" s="176"/>
      <c r="E41" s="176"/>
      <c r="F41" s="176"/>
      <c r="G41" s="176"/>
      <c r="H41" s="261"/>
      <c r="I41" s="10"/>
    </row>
    <row r="42" spans="1:9" ht="15.75">
      <c r="A42" s="258" t="s">
        <v>15</v>
      </c>
      <c r="B42" s="2" t="s">
        <v>85</v>
      </c>
      <c r="C42" s="173"/>
      <c r="D42" s="176"/>
      <c r="E42" s="176"/>
      <c r="F42" s="176"/>
      <c r="G42" s="176"/>
      <c r="H42" s="261"/>
      <c r="I42" s="10"/>
    </row>
    <row r="43" spans="1:9" ht="31.5">
      <c r="A43" s="245"/>
      <c r="B43" s="2" t="s">
        <v>80</v>
      </c>
      <c r="C43" s="173" t="s">
        <v>29</v>
      </c>
      <c r="D43" s="176"/>
      <c r="E43" s="176"/>
      <c r="F43" s="176"/>
      <c r="G43" s="176"/>
      <c r="H43" s="261"/>
      <c r="I43" s="10"/>
    </row>
    <row r="44" spans="1:9" ht="15.75">
      <c r="A44" s="245"/>
      <c r="B44" s="2" t="s">
        <v>81</v>
      </c>
      <c r="C44" s="173" t="s">
        <v>29</v>
      </c>
      <c r="D44" s="176"/>
      <c r="E44" s="176"/>
      <c r="F44" s="176"/>
      <c r="G44" s="176"/>
      <c r="H44" s="261"/>
      <c r="I44" s="10"/>
    </row>
    <row r="45" spans="1:9" ht="16.5" thickBot="1">
      <c r="A45" s="262"/>
      <c r="B45" s="263" t="s">
        <v>82</v>
      </c>
      <c r="C45" s="264" t="s">
        <v>29</v>
      </c>
      <c r="D45" s="265"/>
      <c r="E45" s="265"/>
      <c r="F45" s="265"/>
      <c r="G45" s="265"/>
      <c r="H45" s="266"/>
      <c r="I45" s="10"/>
    </row>
    <row r="46" spans="1:8" ht="15.75">
      <c r="A46" s="157"/>
      <c r="B46" s="157"/>
      <c r="C46" s="157"/>
      <c r="D46" s="157"/>
      <c r="E46" s="157"/>
      <c r="F46" s="157"/>
      <c r="G46" s="157"/>
      <c r="H46" s="157"/>
    </row>
    <row r="47" spans="1:8" ht="15.75">
      <c r="A47" s="154"/>
      <c r="B47" s="186" t="s">
        <v>149</v>
      </c>
      <c r="C47" s="177"/>
      <c r="D47" s="177" t="s">
        <v>185</v>
      </c>
      <c r="E47" s="178" t="s">
        <v>20</v>
      </c>
      <c r="F47" s="178"/>
      <c r="G47" s="178"/>
      <c r="H47" s="179"/>
    </row>
    <row r="48" spans="1:8" ht="15.75">
      <c r="A48" s="154"/>
      <c r="B48" s="186" t="s">
        <v>161</v>
      </c>
      <c r="C48" s="180"/>
      <c r="D48" s="180"/>
      <c r="E48" s="181" t="s">
        <v>21</v>
      </c>
      <c r="F48" s="181"/>
      <c r="G48" s="181"/>
      <c r="H48" s="180"/>
    </row>
    <row r="49" spans="1:8" ht="15.75">
      <c r="A49" s="154"/>
      <c r="B49" s="182"/>
      <c r="C49" s="177"/>
      <c r="D49" s="177"/>
      <c r="E49" s="178"/>
      <c r="F49" s="178"/>
      <c r="G49" s="178"/>
      <c r="H49" s="177"/>
    </row>
    <row r="50" spans="2:8" ht="15.75">
      <c r="B50" s="4"/>
      <c r="C50" s="138"/>
      <c r="D50" s="138"/>
      <c r="E50" s="139"/>
      <c r="F50" s="139"/>
      <c r="G50" s="139"/>
      <c r="H50" s="138"/>
    </row>
    <row r="51" spans="2:8" ht="15.75">
      <c r="B51" s="3"/>
      <c r="C51" s="135"/>
      <c r="D51" s="135"/>
      <c r="E51" s="136"/>
      <c r="F51" s="136"/>
      <c r="G51" s="136"/>
      <c r="H51" s="135"/>
    </row>
    <row r="52" spans="2:8" ht="15.75">
      <c r="B52" s="4"/>
      <c r="C52" s="5"/>
      <c r="D52" s="5"/>
      <c r="E52" s="6"/>
      <c r="F52" s="6"/>
      <c r="G52" s="6"/>
      <c r="H52" s="7"/>
    </row>
    <row r="53" ht="8.25" customHeight="1"/>
  </sheetData>
  <sheetProtection selectLockedCells="1" selectUnlockedCells="1"/>
  <mergeCells count="9">
    <mergeCell ref="A17:A18"/>
    <mergeCell ref="B17:B18"/>
    <mergeCell ref="B19:B20"/>
    <mergeCell ref="A19:A20"/>
    <mergeCell ref="B2:H2"/>
    <mergeCell ref="B12:B13"/>
    <mergeCell ref="B14:B15"/>
    <mergeCell ref="A12:A13"/>
    <mergeCell ref="A14:A15"/>
  </mergeCells>
  <printOptions/>
  <pageMargins left="0.7480314960629921" right="0.15748031496062992" top="0.3937007874015748" bottom="0.8661417322834646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41"/>
  <sheetViews>
    <sheetView workbookViewId="0" topLeftCell="A4">
      <pane ySplit="6" topLeftCell="A26" activePane="bottomLeft" state="frozen"/>
      <selection pane="topLeft" activeCell="A4" sqref="A4"/>
      <selection pane="bottomLeft" activeCell="V26" sqref="V26"/>
    </sheetView>
  </sheetViews>
  <sheetFormatPr defaultColWidth="9.00390625" defaultRowHeight="15.75"/>
  <cols>
    <col min="1" max="1" width="3.25390625" style="1" customWidth="1"/>
    <col min="2" max="2" width="26.25390625" style="1" customWidth="1"/>
    <col min="3" max="3" width="5.875" style="1" customWidth="1"/>
    <col min="4" max="4" width="5.25390625" style="1" customWidth="1"/>
    <col min="5" max="5" width="11.50390625" style="1" customWidth="1"/>
    <col min="6" max="6" width="7.375" style="1" customWidth="1"/>
    <col min="7" max="7" width="6.125" style="1" customWidth="1"/>
    <col min="8" max="10" width="5.875" style="1" customWidth="1"/>
    <col min="11" max="11" width="11.625" style="1" customWidth="1"/>
    <col min="12" max="16" width="5.875" style="1" customWidth="1"/>
    <col min="17" max="17" width="11.50390625" style="1" customWidth="1"/>
    <col min="18" max="21" width="5.875" style="1" customWidth="1"/>
    <col min="22" max="22" width="5.75390625" style="1" customWidth="1"/>
    <col min="23" max="23" width="12.00390625" style="1" customWidth="1"/>
    <col min="24" max="24" width="9.125" style="1" customWidth="1"/>
    <col min="25" max="25" width="6.125" style="1" customWidth="1"/>
    <col min="26" max="26" width="5.875" style="1" customWidth="1"/>
    <col min="27" max="27" width="10.00390625" style="1" customWidth="1"/>
    <col min="28" max="16384" width="9.00390625" style="1" customWidth="1"/>
  </cols>
  <sheetData>
    <row r="1" ht="15.75">
      <c r="Z1" s="150" t="s">
        <v>171</v>
      </c>
    </row>
    <row r="2" spans="1:26" ht="4.5" customHeight="1">
      <c r="A2" s="320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customHeight="1">
      <c r="A3" s="32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ht="20.25" customHeight="1" thickBo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</row>
    <row r="5" spans="1:27" ht="18" customHeight="1">
      <c r="A5" s="326" t="s">
        <v>22</v>
      </c>
      <c r="B5" s="326" t="s">
        <v>23</v>
      </c>
      <c r="C5" s="312" t="s">
        <v>172</v>
      </c>
      <c r="D5" s="313"/>
      <c r="E5" s="313"/>
      <c r="F5" s="313"/>
      <c r="G5" s="313"/>
      <c r="H5" s="314"/>
      <c r="I5" s="312" t="s">
        <v>173</v>
      </c>
      <c r="J5" s="313"/>
      <c r="K5" s="313"/>
      <c r="L5" s="313"/>
      <c r="M5" s="313"/>
      <c r="N5" s="314"/>
      <c r="O5" s="312" t="s">
        <v>174</v>
      </c>
      <c r="P5" s="313"/>
      <c r="Q5" s="313"/>
      <c r="R5" s="313"/>
      <c r="S5" s="313"/>
      <c r="T5" s="314"/>
      <c r="U5" s="329" t="s">
        <v>175</v>
      </c>
      <c r="V5" s="313"/>
      <c r="W5" s="313"/>
      <c r="X5" s="313"/>
      <c r="Y5" s="313"/>
      <c r="Z5" s="314"/>
      <c r="AA5" s="10"/>
    </row>
    <row r="6" spans="1:27" ht="12.75" customHeight="1">
      <c r="A6" s="327"/>
      <c r="B6" s="327"/>
      <c r="C6" s="315" t="s">
        <v>24</v>
      </c>
      <c r="D6" s="316" t="s">
        <v>25</v>
      </c>
      <c r="E6" s="317" t="s">
        <v>178</v>
      </c>
      <c r="F6" s="316" t="s">
        <v>26</v>
      </c>
      <c r="G6" s="316" t="s">
        <v>27</v>
      </c>
      <c r="H6" s="319" t="s">
        <v>28</v>
      </c>
      <c r="I6" s="315" t="s">
        <v>24</v>
      </c>
      <c r="J6" s="316" t="s">
        <v>25</v>
      </c>
      <c r="K6" s="317" t="s">
        <v>178</v>
      </c>
      <c r="L6" s="316" t="s">
        <v>26</v>
      </c>
      <c r="M6" s="316" t="s">
        <v>27</v>
      </c>
      <c r="N6" s="319" t="s">
        <v>28</v>
      </c>
      <c r="O6" s="315" t="s">
        <v>24</v>
      </c>
      <c r="P6" s="316" t="s">
        <v>25</v>
      </c>
      <c r="Q6" s="317" t="s">
        <v>178</v>
      </c>
      <c r="R6" s="316" t="s">
        <v>26</v>
      </c>
      <c r="S6" s="316" t="s">
        <v>27</v>
      </c>
      <c r="T6" s="319" t="s">
        <v>28</v>
      </c>
      <c r="U6" s="330" t="s">
        <v>24</v>
      </c>
      <c r="V6" s="316" t="s">
        <v>25</v>
      </c>
      <c r="W6" s="317" t="s">
        <v>178</v>
      </c>
      <c r="X6" s="316" t="s">
        <v>26</v>
      </c>
      <c r="Y6" s="316" t="s">
        <v>27</v>
      </c>
      <c r="Z6" s="319" t="s">
        <v>28</v>
      </c>
      <c r="AA6" s="10"/>
    </row>
    <row r="7" spans="1:27" ht="35.25" customHeight="1">
      <c r="A7" s="327"/>
      <c r="B7" s="327"/>
      <c r="C7" s="315"/>
      <c r="D7" s="316"/>
      <c r="E7" s="318"/>
      <c r="F7" s="316"/>
      <c r="G7" s="316"/>
      <c r="H7" s="319"/>
      <c r="I7" s="315"/>
      <c r="J7" s="316"/>
      <c r="K7" s="318"/>
      <c r="L7" s="316"/>
      <c r="M7" s="316"/>
      <c r="N7" s="319"/>
      <c r="O7" s="315"/>
      <c r="P7" s="316"/>
      <c r="Q7" s="318"/>
      <c r="R7" s="316"/>
      <c r="S7" s="316"/>
      <c r="T7" s="319"/>
      <c r="U7" s="330"/>
      <c r="V7" s="316"/>
      <c r="W7" s="318"/>
      <c r="X7" s="316"/>
      <c r="Y7" s="316"/>
      <c r="Z7" s="319"/>
      <c r="AA7" s="10"/>
    </row>
    <row r="8" spans="1:27" ht="12.75" customHeight="1">
      <c r="A8" s="327"/>
      <c r="B8" s="327"/>
      <c r="C8" s="315" t="s">
        <v>29</v>
      </c>
      <c r="D8" s="316" t="s">
        <v>30</v>
      </c>
      <c r="E8" s="318"/>
      <c r="F8" s="316" t="s">
        <v>31</v>
      </c>
      <c r="G8" s="316" t="s">
        <v>30</v>
      </c>
      <c r="H8" s="319" t="s">
        <v>32</v>
      </c>
      <c r="I8" s="315" t="s">
        <v>29</v>
      </c>
      <c r="J8" s="316" t="s">
        <v>30</v>
      </c>
      <c r="K8" s="318"/>
      <c r="L8" s="316" t="s">
        <v>31</v>
      </c>
      <c r="M8" s="316" t="s">
        <v>30</v>
      </c>
      <c r="N8" s="319" t="s">
        <v>32</v>
      </c>
      <c r="O8" s="315" t="s">
        <v>29</v>
      </c>
      <c r="P8" s="316" t="s">
        <v>30</v>
      </c>
      <c r="Q8" s="318"/>
      <c r="R8" s="316" t="s">
        <v>31</v>
      </c>
      <c r="S8" s="316" t="s">
        <v>30</v>
      </c>
      <c r="T8" s="319" t="s">
        <v>32</v>
      </c>
      <c r="U8" s="330" t="s">
        <v>29</v>
      </c>
      <c r="V8" s="316" t="s">
        <v>30</v>
      </c>
      <c r="W8" s="318"/>
      <c r="X8" s="316" t="s">
        <v>146</v>
      </c>
      <c r="Y8" s="316" t="s">
        <v>30</v>
      </c>
      <c r="Z8" s="319" t="s">
        <v>32</v>
      </c>
      <c r="AA8" s="10"/>
    </row>
    <row r="9" spans="1:27" ht="14.25" customHeight="1" thickBot="1">
      <c r="A9" s="328"/>
      <c r="B9" s="328"/>
      <c r="C9" s="324"/>
      <c r="D9" s="317"/>
      <c r="E9" s="318"/>
      <c r="F9" s="317"/>
      <c r="G9" s="317"/>
      <c r="H9" s="325"/>
      <c r="I9" s="324"/>
      <c r="J9" s="317"/>
      <c r="K9" s="318"/>
      <c r="L9" s="317"/>
      <c r="M9" s="317"/>
      <c r="N9" s="325"/>
      <c r="O9" s="324"/>
      <c r="P9" s="317"/>
      <c r="Q9" s="318"/>
      <c r="R9" s="317"/>
      <c r="S9" s="317"/>
      <c r="T9" s="325"/>
      <c r="U9" s="331"/>
      <c r="V9" s="317"/>
      <c r="W9" s="318"/>
      <c r="X9" s="317"/>
      <c r="Y9" s="317"/>
      <c r="Z9" s="325"/>
      <c r="AA9" s="10"/>
    </row>
    <row r="10" spans="1:27" ht="15" customHeight="1" thickBot="1">
      <c r="A10" s="234">
        <v>1</v>
      </c>
      <c r="B10" s="234">
        <v>2</v>
      </c>
      <c r="C10" s="235">
        <v>3</v>
      </c>
      <c r="D10" s="236">
        <v>4</v>
      </c>
      <c r="E10" s="236">
        <v>5</v>
      </c>
      <c r="F10" s="236">
        <v>6</v>
      </c>
      <c r="G10" s="236">
        <v>7</v>
      </c>
      <c r="H10" s="237">
        <v>8</v>
      </c>
      <c r="I10" s="235">
        <v>9</v>
      </c>
      <c r="J10" s="236">
        <v>10</v>
      </c>
      <c r="K10" s="236">
        <v>11</v>
      </c>
      <c r="L10" s="236">
        <v>12</v>
      </c>
      <c r="M10" s="236">
        <v>13</v>
      </c>
      <c r="N10" s="237">
        <v>14</v>
      </c>
      <c r="O10" s="235">
        <v>15</v>
      </c>
      <c r="P10" s="236">
        <v>16</v>
      </c>
      <c r="Q10" s="236">
        <v>17</v>
      </c>
      <c r="R10" s="236">
        <v>18</v>
      </c>
      <c r="S10" s="236">
        <v>19</v>
      </c>
      <c r="T10" s="237">
        <v>20</v>
      </c>
      <c r="U10" s="238">
        <v>21</v>
      </c>
      <c r="V10" s="236">
        <v>22</v>
      </c>
      <c r="W10" s="236">
        <v>23</v>
      </c>
      <c r="X10" s="236">
        <v>24</v>
      </c>
      <c r="Y10" s="236">
        <v>25</v>
      </c>
      <c r="Z10" s="237">
        <v>26</v>
      </c>
      <c r="AA10" s="10"/>
    </row>
    <row r="11" spans="1:27" ht="13.5" customHeight="1" thickBot="1">
      <c r="A11" s="229" t="s">
        <v>33</v>
      </c>
      <c r="B11" s="230" t="s">
        <v>34</v>
      </c>
      <c r="C11" s="231"/>
      <c r="D11" s="193"/>
      <c r="E11" s="193"/>
      <c r="F11" s="193"/>
      <c r="G11" s="193"/>
      <c r="H11" s="232"/>
      <c r="I11" s="231"/>
      <c r="J11" s="193"/>
      <c r="K11" s="193"/>
      <c r="L11" s="193"/>
      <c r="M11" s="193"/>
      <c r="N11" s="232"/>
      <c r="O11" s="231"/>
      <c r="P11" s="193"/>
      <c r="Q11" s="193"/>
      <c r="R11" s="193"/>
      <c r="S11" s="193"/>
      <c r="T11" s="232"/>
      <c r="U11" s="233"/>
      <c r="V11" s="193"/>
      <c r="W11" s="193"/>
      <c r="X11" s="193"/>
      <c r="Y11" s="193"/>
      <c r="Z11" s="232"/>
      <c r="AA11" s="10"/>
    </row>
    <row r="12" spans="1:27" ht="54" customHeight="1" thickBot="1">
      <c r="A12" s="208" t="s">
        <v>35</v>
      </c>
      <c r="B12" s="220" t="s">
        <v>136</v>
      </c>
      <c r="C12" s="299">
        <v>1</v>
      </c>
      <c r="D12" s="300">
        <v>3</v>
      </c>
      <c r="E12" s="300"/>
      <c r="F12" s="300"/>
      <c r="G12" s="300"/>
      <c r="H12" s="300" t="s">
        <v>184</v>
      </c>
      <c r="I12" s="300">
        <v>1</v>
      </c>
      <c r="J12" s="300">
        <v>3</v>
      </c>
      <c r="K12" s="300"/>
      <c r="L12" s="300"/>
      <c r="M12" s="300" t="s">
        <v>184</v>
      </c>
      <c r="N12" s="300" t="s">
        <v>184</v>
      </c>
      <c r="O12" s="300">
        <v>1</v>
      </c>
      <c r="P12" s="300">
        <v>3</v>
      </c>
      <c r="Q12" s="300"/>
      <c r="R12" s="9"/>
      <c r="S12" s="9"/>
      <c r="T12" s="201"/>
      <c r="U12" s="214">
        <v>1</v>
      </c>
      <c r="V12" s="9">
        <v>3</v>
      </c>
      <c r="W12" s="9"/>
      <c r="X12" s="9"/>
      <c r="Y12" s="9"/>
      <c r="Z12" s="201"/>
      <c r="AA12" s="10"/>
    </row>
    <row r="13" spans="1:27" ht="43.5" customHeight="1" thickBot="1">
      <c r="A13" s="208" t="s">
        <v>36</v>
      </c>
      <c r="B13" s="220" t="s">
        <v>122</v>
      </c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9"/>
      <c r="S13" s="9"/>
      <c r="T13" s="201"/>
      <c r="U13" s="214"/>
      <c r="V13" s="9"/>
      <c r="W13" s="9"/>
      <c r="X13" s="9"/>
      <c r="Y13" s="9"/>
      <c r="Z13" s="201"/>
      <c r="AA13" s="10"/>
    </row>
    <row r="14" spans="1:27" ht="35.25" customHeight="1" thickBot="1">
      <c r="A14" s="208" t="s">
        <v>124</v>
      </c>
      <c r="B14" s="220" t="s">
        <v>137</v>
      </c>
      <c r="C14" s="301" t="s">
        <v>184</v>
      </c>
      <c r="D14" s="302" t="s">
        <v>184</v>
      </c>
      <c r="E14" s="302"/>
      <c r="F14" s="302" t="s">
        <v>184</v>
      </c>
      <c r="G14" s="302" t="s">
        <v>184</v>
      </c>
      <c r="H14" s="302" t="s">
        <v>184</v>
      </c>
      <c r="I14" s="302">
        <v>1</v>
      </c>
      <c r="J14" s="302">
        <v>10</v>
      </c>
      <c r="K14" s="302"/>
      <c r="L14" s="302"/>
      <c r="M14" s="302" t="s">
        <v>184</v>
      </c>
      <c r="N14" s="302" t="s">
        <v>184</v>
      </c>
      <c r="O14" s="302">
        <v>3</v>
      </c>
      <c r="P14" s="302">
        <v>3</v>
      </c>
      <c r="Q14" s="302" t="s">
        <v>184</v>
      </c>
      <c r="R14" s="9"/>
      <c r="S14" s="9" t="s">
        <v>184</v>
      </c>
      <c r="T14" s="201" t="s">
        <v>184</v>
      </c>
      <c r="U14" s="214">
        <v>1</v>
      </c>
      <c r="V14" s="9">
        <v>1</v>
      </c>
      <c r="W14" s="9"/>
      <c r="X14" s="9" t="s">
        <v>184</v>
      </c>
      <c r="Y14" s="9">
        <v>3</v>
      </c>
      <c r="Z14" s="201">
        <v>4</v>
      </c>
      <c r="AA14" s="10"/>
    </row>
    <row r="15" spans="1:27" ht="24" customHeight="1" thickBot="1">
      <c r="A15" s="208" t="s">
        <v>156</v>
      </c>
      <c r="B15" s="220" t="s">
        <v>157</v>
      </c>
      <c r="C15" s="301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9"/>
      <c r="S15" s="9"/>
      <c r="T15" s="201"/>
      <c r="U15" s="214"/>
      <c r="V15" s="9"/>
      <c r="W15" s="9"/>
      <c r="X15" s="9"/>
      <c r="Y15" s="9"/>
      <c r="Z15" s="201"/>
      <c r="AA15" s="10"/>
    </row>
    <row r="16" spans="1:27" ht="13.5" customHeight="1" thickBot="1">
      <c r="A16" s="207" t="s">
        <v>37</v>
      </c>
      <c r="B16" s="219" t="s">
        <v>38</v>
      </c>
      <c r="C16" s="301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9"/>
      <c r="S16" s="9"/>
      <c r="T16" s="201"/>
      <c r="U16" s="214"/>
      <c r="V16" s="9"/>
      <c r="W16" s="9"/>
      <c r="X16" s="9"/>
      <c r="Y16" s="9"/>
      <c r="Z16" s="201"/>
      <c r="AA16" s="10"/>
    </row>
    <row r="17" spans="1:27" ht="57" customHeight="1" thickBot="1">
      <c r="A17" s="208" t="s">
        <v>60</v>
      </c>
      <c r="B17" s="220" t="s">
        <v>123</v>
      </c>
      <c r="C17" s="301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9"/>
      <c r="S17" s="9"/>
      <c r="T17" s="201"/>
      <c r="U17" s="214"/>
      <c r="V17" s="9"/>
      <c r="W17" s="9"/>
      <c r="X17" s="9"/>
      <c r="Y17" s="9"/>
      <c r="Z17" s="201"/>
      <c r="AA17" s="10"/>
    </row>
    <row r="18" spans="1:27" ht="41.25" customHeight="1" thickBot="1">
      <c r="A18" s="208" t="s">
        <v>65</v>
      </c>
      <c r="B18" s="220" t="s">
        <v>138</v>
      </c>
      <c r="C18" s="301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9"/>
      <c r="S18" s="9"/>
      <c r="T18" s="201"/>
      <c r="U18" s="214"/>
      <c r="V18" s="9"/>
      <c r="W18" s="9"/>
      <c r="X18" s="9"/>
      <c r="Y18" s="9"/>
      <c r="Z18" s="201"/>
      <c r="AA18" s="10"/>
    </row>
    <row r="19" spans="1:27" ht="41.25" customHeight="1" thickBot="1">
      <c r="A19" s="208" t="s">
        <v>71</v>
      </c>
      <c r="B19" s="220" t="s">
        <v>139</v>
      </c>
      <c r="C19" s="301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9"/>
      <c r="S19" s="9"/>
      <c r="T19" s="201"/>
      <c r="U19" s="214"/>
      <c r="V19" s="9"/>
      <c r="W19" s="9"/>
      <c r="X19" s="9"/>
      <c r="Y19" s="9"/>
      <c r="Z19" s="201"/>
      <c r="AA19" s="10"/>
    </row>
    <row r="20" spans="1:27" ht="26.25" customHeight="1" thickBot="1">
      <c r="A20" s="208" t="s">
        <v>74</v>
      </c>
      <c r="B20" s="220" t="s">
        <v>140</v>
      </c>
      <c r="C20" s="301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9"/>
      <c r="S20" s="9"/>
      <c r="T20" s="201"/>
      <c r="U20" s="214"/>
      <c r="V20" s="9"/>
      <c r="W20" s="9"/>
      <c r="X20" s="9"/>
      <c r="Y20" s="9"/>
      <c r="Z20" s="201"/>
      <c r="AA20" s="10"/>
    </row>
    <row r="21" spans="1:27" ht="26.25" customHeight="1" thickBot="1">
      <c r="A21" s="208" t="s">
        <v>159</v>
      </c>
      <c r="B21" s="220" t="s">
        <v>157</v>
      </c>
      <c r="C21" s="301" t="s">
        <v>184</v>
      </c>
      <c r="D21" s="302"/>
      <c r="E21" s="302"/>
      <c r="F21" s="302"/>
      <c r="G21" s="302"/>
      <c r="H21" s="302" t="s">
        <v>184</v>
      </c>
      <c r="I21" s="302" t="s">
        <v>184</v>
      </c>
      <c r="J21" s="302"/>
      <c r="K21" s="302"/>
      <c r="L21" s="302"/>
      <c r="M21" s="302" t="s">
        <v>184</v>
      </c>
      <c r="N21" s="302" t="s">
        <v>184</v>
      </c>
      <c r="O21" s="302"/>
      <c r="P21" s="302"/>
      <c r="Q21" s="302"/>
      <c r="R21" s="9"/>
      <c r="S21" s="9"/>
      <c r="T21" s="201"/>
      <c r="U21" s="214"/>
      <c r="V21" s="9"/>
      <c r="W21" s="9"/>
      <c r="X21" s="9"/>
      <c r="Y21" s="9"/>
      <c r="Z21" s="201"/>
      <c r="AA21" s="10"/>
    </row>
    <row r="22" spans="1:27" s="131" customFormat="1" ht="71.25" customHeight="1">
      <c r="A22" s="209" t="s">
        <v>39</v>
      </c>
      <c r="B22" s="221" t="s">
        <v>40</v>
      </c>
      <c r="C22" s="225"/>
      <c r="D22" s="143"/>
      <c r="E22" s="143"/>
      <c r="F22" s="143"/>
      <c r="G22" s="143"/>
      <c r="H22" s="202"/>
      <c r="I22" s="225"/>
      <c r="J22" s="143"/>
      <c r="K22" s="143"/>
      <c r="L22" s="143"/>
      <c r="M22" s="143"/>
      <c r="N22" s="202"/>
      <c r="O22" s="225"/>
      <c r="P22" s="143"/>
      <c r="Q22" s="143"/>
      <c r="R22" s="143"/>
      <c r="S22" s="143"/>
      <c r="T22" s="202"/>
      <c r="U22" s="215"/>
      <c r="V22" s="143"/>
      <c r="W22" s="143"/>
      <c r="X22" s="143"/>
      <c r="Y22" s="143"/>
      <c r="Z22" s="202"/>
      <c r="AA22" s="130"/>
    </row>
    <row r="23" spans="1:27" s="146" customFormat="1" ht="36.75" customHeight="1">
      <c r="A23" s="210" t="s">
        <v>41</v>
      </c>
      <c r="B23" s="222" t="s">
        <v>141</v>
      </c>
      <c r="C23" s="226">
        <v>1</v>
      </c>
      <c r="D23" s="144">
        <v>3</v>
      </c>
      <c r="E23" s="144"/>
      <c r="F23" s="144"/>
      <c r="G23" s="144"/>
      <c r="H23" s="203"/>
      <c r="I23" s="226">
        <v>1</v>
      </c>
      <c r="J23" s="144">
        <v>3</v>
      </c>
      <c r="K23" s="144"/>
      <c r="L23" s="144"/>
      <c r="M23" s="144"/>
      <c r="N23" s="203"/>
      <c r="O23" s="226">
        <v>1</v>
      </c>
      <c r="P23" s="144">
        <v>3</v>
      </c>
      <c r="Q23" s="144"/>
      <c r="R23" s="144"/>
      <c r="S23" s="144"/>
      <c r="T23" s="203"/>
      <c r="U23" s="216">
        <v>1</v>
      </c>
      <c r="V23" s="144">
        <v>3</v>
      </c>
      <c r="W23" s="144"/>
      <c r="X23" s="144"/>
      <c r="Y23" s="144"/>
      <c r="Z23" s="203"/>
      <c r="AA23" s="145"/>
    </row>
    <row r="24" spans="1:27" s="146" customFormat="1" ht="87.75" customHeight="1">
      <c r="A24" s="210" t="s">
        <v>42</v>
      </c>
      <c r="B24" s="222" t="s">
        <v>125</v>
      </c>
      <c r="C24" s="226">
        <v>1</v>
      </c>
      <c r="D24" s="144">
        <v>5</v>
      </c>
      <c r="E24" s="144"/>
      <c r="F24" s="144" t="s">
        <v>184</v>
      </c>
      <c r="G24" s="144" t="s">
        <v>184</v>
      </c>
      <c r="H24" s="203" t="s">
        <v>184</v>
      </c>
      <c r="I24" s="226">
        <v>1</v>
      </c>
      <c r="J24" s="144">
        <v>5</v>
      </c>
      <c r="K24" s="144"/>
      <c r="L24" s="144" t="s">
        <v>184</v>
      </c>
      <c r="M24" s="144" t="s">
        <v>184</v>
      </c>
      <c r="N24" s="203" t="s">
        <v>184</v>
      </c>
      <c r="O24" s="226">
        <v>1</v>
      </c>
      <c r="P24" s="144">
        <v>5</v>
      </c>
      <c r="Q24" s="144"/>
      <c r="R24" s="144" t="s">
        <v>184</v>
      </c>
      <c r="S24" s="144" t="s">
        <v>184</v>
      </c>
      <c r="T24" s="203" t="s">
        <v>184</v>
      </c>
      <c r="U24" s="226">
        <v>1</v>
      </c>
      <c r="V24" s="144">
        <v>5</v>
      </c>
      <c r="W24" s="144"/>
      <c r="X24" s="144">
        <v>40</v>
      </c>
      <c r="Y24" s="144">
        <v>1</v>
      </c>
      <c r="Z24" s="203">
        <v>0.2</v>
      </c>
      <c r="AA24" s="145"/>
    </row>
    <row r="25" spans="1:27" s="146" customFormat="1" ht="89.25" customHeight="1">
      <c r="A25" s="210" t="s">
        <v>126</v>
      </c>
      <c r="B25" s="222" t="s">
        <v>129</v>
      </c>
      <c r="C25" s="226">
        <v>1</v>
      </c>
      <c r="D25" s="144">
        <v>8</v>
      </c>
      <c r="E25" s="144"/>
      <c r="F25" s="144" t="s">
        <v>184</v>
      </c>
      <c r="G25" s="144" t="s">
        <v>184</v>
      </c>
      <c r="H25" s="203" t="s">
        <v>184</v>
      </c>
      <c r="I25" s="226">
        <v>1</v>
      </c>
      <c r="J25" s="144">
        <v>8</v>
      </c>
      <c r="K25" s="144"/>
      <c r="L25" s="144" t="s">
        <v>184</v>
      </c>
      <c r="M25" s="144" t="s">
        <v>184</v>
      </c>
      <c r="N25" s="203" t="s">
        <v>184</v>
      </c>
      <c r="O25" s="226">
        <v>1</v>
      </c>
      <c r="P25" s="144">
        <v>8</v>
      </c>
      <c r="Q25" s="144"/>
      <c r="R25" s="144" t="s">
        <v>184</v>
      </c>
      <c r="S25" s="144" t="s">
        <v>184</v>
      </c>
      <c r="T25" s="203" t="s">
        <v>184</v>
      </c>
      <c r="U25" s="226">
        <v>1</v>
      </c>
      <c r="V25" s="144">
        <v>8</v>
      </c>
      <c r="W25" s="144"/>
      <c r="X25" s="144">
        <v>153</v>
      </c>
      <c r="Y25" s="144">
        <v>4</v>
      </c>
      <c r="Z25" s="203">
        <v>0.7</v>
      </c>
      <c r="AA25" s="145"/>
    </row>
    <row r="26" spans="1:27" s="146" customFormat="1" ht="71.25" customHeight="1">
      <c r="A26" s="210" t="s">
        <v>127</v>
      </c>
      <c r="B26" s="222" t="s">
        <v>142</v>
      </c>
      <c r="C26" s="226"/>
      <c r="D26" s="144"/>
      <c r="E26" s="144"/>
      <c r="F26" s="144"/>
      <c r="G26" s="144"/>
      <c r="H26" s="203"/>
      <c r="I26" s="226"/>
      <c r="J26" s="144"/>
      <c r="K26" s="144"/>
      <c r="L26" s="144"/>
      <c r="M26" s="144"/>
      <c r="N26" s="203"/>
      <c r="O26" s="226"/>
      <c r="P26" s="144"/>
      <c r="Q26" s="144"/>
      <c r="R26" s="144"/>
      <c r="S26" s="144"/>
      <c r="T26" s="203"/>
      <c r="U26" s="216"/>
      <c r="V26" s="144"/>
      <c r="W26" s="144"/>
      <c r="X26" s="144"/>
      <c r="Y26" s="144"/>
      <c r="Z26" s="203"/>
      <c r="AA26" s="145"/>
    </row>
    <row r="27" spans="1:27" s="146" customFormat="1" ht="146.25" customHeight="1">
      <c r="A27" s="210" t="s">
        <v>128</v>
      </c>
      <c r="B27" s="222" t="s">
        <v>143</v>
      </c>
      <c r="C27" s="226"/>
      <c r="D27" s="144"/>
      <c r="E27" s="144"/>
      <c r="F27" s="144"/>
      <c r="G27" s="144"/>
      <c r="H27" s="203"/>
      <c r="I27" s="226"/>
      <c r="J27" s="144"/>
      <c r="K27" s="144"/>
      <c r="L27" s="144"/>
      <c r="M27" s="144"/>
      <c r="N27" s="203"/>
      <c r="O27" s="226"/>
      <c r="P27" s="144"/>
      <c r="Q27" s="144"/>
      <c r="R27" s="144"/>
      <c r="S27" s="144"/>
      <c r="T27" s="203"/>
      <c r="U27" s="216"/>
      <c r="V27" s="144"/>
      <c r="W27" s="144"/>
      <c r="X27" s="144"/>
      <c r="Y27" s="144"/>
      <c r="Z27" s="203"/>
      <c r="AA27" s="145"/>
    </row>
    <row r="28" spans="1:27" s="131" customFormat="1" ht="46.5" customHeight="1">
      <c r="A28" s="211" t="s">
        <v>144</v>
      </c>
      <c r="B28" s="222" t="s">
        <v>43</v>
      </c>
      <c r="C28" s="225"/>
      <c r="D28" s="143"/>
      <c r="E28" s="143"/>
      <c r="F28" s="143"/>
      <c r="G28" s="143"/>
      <c r="H28" s="202"/>
      <c r="I28" s="225"/>
      <c r="J28" s="143"/>
      <c r="K28" s="143"/>
      <c r="L28" s="143"/>
      <c r="M28" s="143"/>
      <c r="N28" s="202"/>
      <c r="O28" s="225"/>
      <c r="P28" s="143"/>
      <c r="Q28" s="143"/>
      <c r="R28" s="143"/>
      <c r="S28" s="143"/>
      <c r="T28" s="202"/>
      <c r="U28" s="215"/>
      <c r="V28" s="143"/>
      <c r="W28" s="143"/>
      <c r="X28" s="143"/>
      <c r="Y28" s="143"/>
      <c r="Z28" s="202"/>
      <c r="AA28" s="130"/>
    </row>
    <row r="29" spans="1:27" s="131" customFormat="1" ht="32.25" customHeight="1">
      <c r="A29" s="211" t="s">
        <v>160</v>
      </c>
      <c r="B29" s="220" t="s">
        <v>157</v>
      </c>
      <c r="C29" s="225"/>
      <c r="D29" s="143"/>
      <c r="E29" s="143"/>
      <c r="F29" s="143"/>
      <c r="G29" s="143"/>
      <c r="H29" s="202"/>
      <c r="I29" s="225"/>
      <c r="J29" s="143"/>
      <c r="K29" s="143"/>
      <c r="L29" s="143"/>
      <c r="M29" s="143"/>
      <c r="N29" s="202"/>
      <c r="O29" s="225"/>
      <c r="P29" s="143"/>
      <c r="Q29" s="143"/>
      <c r="R29" s="143"/>
      <c r="S29" s="143"/>
      <c r="T29" s="202"/>
      <c r="U29" s="215"/>
      <c r="V29" s="143"/>
      <c r="W29" s="143"/>
      <c r="X29" s="143"/>
      <c r="Y29" s="143"/>
      <c r="Z29" s="202"/>
      <c r="AA29" s="130"/>
    </row>
    <row r="30" spans="1:27" s="131" customFormat="1" ht="26.25" customHeight="1">
      <c r="A30" s="209" t="s">
        <v>44</v>
      </c>
      <c r="B30" s="221" t="s">
        <v>45</v>
      </c>
      <c r="C30" s="225"/>
      <c r="D30" s="143"/>
      <c r="E30" s="143"/>
      <c r="F30" s="143"/>
      <c r="G30" s="143"/>
      <c r="H30" s="202"/>
      <c r="I30" s="225"/>
      <c r="J30" s="143"/>
      <c r="K30" s="143"/>
      <c r="L30" s="143"/>
      <c r="M30" s="143"/>
      <c r="N30" s="202"/>
      <c r="O30" s="225"/>
      <c r="P30" s="143"/>
      <c r="Q30" s="143"/>
      <c r="R30" s="143"/>
      <c r="S30" s="143"/>
      <c r="T30" s="202"/>
      <c r="U30" s="215"/>
      <c r="V30" s="143"/>
      <c r="W30" s="143"/>
      <c r="X30" s="143"/>
      <c r="Y30" s="143"/>
      <c r="Z30" s="202"/>
      <c r="AA30" s="130"/>
    </row>
    <row r="31" spans="1:27" s="131" customFormat="1" ht="52.5" customHeight="1">
      <c r="A31" s="209" t="s">
        <v>111</v>
      </c>
      <c r="B31" s="221" t="s">
        <v>145</v>
      </c>
      <c r="C31" s="225"/>
      <c r="D31" s="143"/>
      <c r="E31" s="143"/>
      <c r="F31" s="143"/>
      <c r="G31" s="143"/>
      <c r="H31" s="202"/>
      <c r="I31" s="225"/>
      <c r="J31" s="143"/>
      <c r="K31" s="143"/>
      <c r="L31" s="143"/>
      <c r="M31" s="143"/>
      <c r="N31" s="202"/>
      <c r="O31" s="225"/>
      <c r="P31" s="143"/>
      <c r="Q31" s="143"/>
      <c r="R31" s="143"/>
      <c r="S31" s="143"/>
      <c r="T31" s="202"/>
      <c r="U31" s="215"/>
      <c r="V31" s="143"/>
      <c r="W31" s="143"/>
      <c r="X31" s="143"/>
      <c r="Y31" s="143"/>
      <c r="Z31" s="202"/>
      <c r="AA31" s="130"/>
    </row>
    <row r="32" spans="1:27" s="131" customFormat="1" ht="40.5" customHeight="1">
      <c r="A32" s="211" t="s">
        <v>120</v>
      </c>
      <c r="B32" s="222" t="s">
        <v>130</v>
      </c>
      <c r="C32" s="225"/>
      <c r="D32" s="143"/>
      <c r="E32" s="143"/>
      <c r="F32" s="143"/>
      <c r="G32" s="143"/>
      <c r="H32" s="202"/>
      <c r="I32" s="225"/>
      <c r="J32" s="143"/>
      <c r="K32" s="143"/>
      <c r="L32" s="143"/>
      <c r="M32" s="143"/>
      <c r="N32" s="202"/>
      <c r="O32" s="225"/>
      <c r="P32" s="143"/>
      <c r="Q32" s="143"/>
      <c r="R32" s="143"/>
      <c r="S32" s="143"/>
      <c r="T32" s="202"/>
      <c r="U32" s="215"/>
      <c r="V32" s="143"/>
      <c r="W32" s="143"/>
      <c r="X32" s="143"/>
      <c r="Y32" s="143"/>
      <c r="Z32" s="202"/>
      <c r="AA32" s="130"/>
    </row>
    <row r="33" spans="1:27" s="131" customFormat="1" ht="40.5" customHeight="1">
      <c r="A33" s="212" t="s">
        <v>121</v>
      </c>
      <c r="B33" s="223" t="s">
        <v>131</v>
      </c>
      <c r="C33" s="227"/>
      <c r="D33" s="153"/>
      <c r="E33" s="153"/>
      <c r="F33" s="153"/>
      <c r="G33" s="153"/>
      <c r="H33" s="204"/>
      <c r="I33" s="227"/>
      <c r="J33" s="153"/>
      <c r="K33" s="153"/>
      <c r="L33" s="153"/>
      <c r="M33" s="153"/>
      <c r="N33" s="204"/>
      <c r="O33" s="227"/>
      <c r="P33" s="153"/>
      <c r="Q33" s="153"/>
      <c r="R33" s="153"/>
      <c r="S33" s="153"/>
      <c r="T33" s="204"/>
      <c r="U33" s="217"/>
      <c r="V33" s="153"/>
      <c r="W33" s="153"/>
      <c r="X33" s="153"/>
      <c r="Y33" s="153"/>
      <c r="Z33" s="204"/>
      <c r="AA33" s="130"/>
    </row>
    <row r="34" spans="1:27" ht="27.75" customHeight="1" thickBot="1">
      <c r="A34" s="213" t="s">
        <v>158</v>
      </c>
      <c r="B34" s="224" t="s">
        <v>157</v>
      </c>
      <c r="C34" s="228"/>
      <c r="D34" s="205"/>
      <c r="E34" s="205"/>
      <c r="F34" s="205"/>
      <c r="G34" s="205"/>
      <c r="H34" s="206"/>
      <c r="I34" s="228"/>
      <c r="J34" s="205"/>
      <c r="K34" s="205"/>
      <c r="L34" s="205"/>
      <c r="M34" s="205"/>
      <c r="N34" s="206"/>
      <c r="O34" s="228"/>
      <c r="P34" s="205"/>
      <c r="Q34" s="205"/>
      <c r="R34" s="205"/>
      <c r="S34" s="205"/>
      <c r="T34" s="206"/>
      <c r="U34" s="218"/>
      <c r="V34" s="205"/>
      <c r="W34" s="205"/>
      <c r="X34" s="205"/>
      <c r="Y34" s="205"/>
      <c r="Z34" s="206"/>
      <c r="AA34" s="10"/>
    </row>
    <row r="35" spans="1:26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5.75">
      <c r="B36" s="187" t="s">
        <v>164</v>
      </c>
      <c r="C36" s="188"/>
      <c r="D36" s="188" t="s">
        <v>176</v>
      </c>
      <c r="E36" s="188"/>
      <c r="F36" s="188"/>
      <c r="G36" s="188"/>
      <c r="H36" s="177" t="s">
        <v>185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95"/>
      <c r="V36" s="135"/>
      <c r="W36" s="135"/>
      <c r="X36" s="194"/>
      <c r="Y36" s="137"/>
      <c r="Z36" s="135"/>
    </row>
    <row r="37" spans="2:26" ht="12.75" customHeight="1">
      <c r="B37" s="192" t="s">
        <v>165</v>
      </c>
      <c r="C37" s="140"/>
      <c r="D37" s="310" t="s">
        <v>177</v>
      </c>
      <c r="E37" s="311"/>
      <c r="F37" s="191"/>
      <c r="G37" s="191"/>
      <c r="H37" s="191"/>
      <c r="I37" s="191"/>
      <c r="J37" s="191" t="s">
        <v>21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6"/>
      <c r="V37" s="138"/>
      <c r="W37" s="138"/>
      <c r="Y37" s="138"/>
      <c r="Z37" s="138"/>
    </row>
    <row r="38" spans="3:26" ht="15.75">
      <c r="C38" s="140"/>
      <c r="D38" s="140"/>
      <c r="E38" s="140"/>
      <c r="F38" s="140"/>
      <c r="G38" s="140"/>
      <c r="H38" s="141"/>
      <c r="I38" s="141"/>
      <c r="J38" s="141"/>
      <c r="K38" s="141"/>
      <c r="L38" s="141"/>
      <c r="M38" s="141"/>
      <c r="N38" s="139"/>
      <c r="O38" s="141"/>
      <c r="P38" s="141"/>
      <c r="Q38" s="141"/>
      <c r="R38" s="141"/>
      <c r="S38" s="141"/>
      <c r="T38" s="141"/>
      <c r="U38" s="135"/>
      <c r="V38" s="135"/>
      <c r="W38" s="135"/>
      <c r="X38" s="136"/>
      <c r="Y38" s="135"/>
      <c r="Z38" s="135"/>
    </row>
    <row r="39" spans="3:26" ht="12.75" customHeight="1">
      <c r="C39" s="140"/>
      <c r="D39" s="140"/>
      <c r="E39" s="140"/>
      <c r="F39" s="140"/>
      <c r="G39" s="140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38"/>
      <c r="V39" s="138"/>
      <c r="W39" s="138"/>
      <c r="X39" s="139"/>
      <c r="Y39" s="138"/>
      <c r="Z39" s="138"/>
    </row>
    <row r="40" spans="3:26" ht="15.75">
      <c r="C40" s="140"/>
      <c r="D40" s="140"/>
      <c r="E40" s="140"/>
      <c r="F40" s="140"/>
      <c r="G40" s="140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35"/>
      <c r="V40" s="135"/>
      <c r="W40" s="135"/>
      <c r="X40" s="136"/>
      <c r="Y40" s="135"/>
      <c r="Z40" s="135"/>
    </row>
    <row r="41" spans="3:26" ht="12.75" customHeight="1">
      <c r="C41" s="140"/>
      <c r="D41" s="140"/>
      <c r="E41" s="140"/>
      <c r="F41" s="140"/>
      <c r="G41" s="140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38"/>
      <c r="V41" s="140"/>
      <c r="W41" s="140"/>
      <c r="X41" s="139"/>
      <c r="Y41" s="138"/>
      <c r="Z41" s="140"/>
    </row>
  </sheetData>
  <sheetProtection selectLockedCells="1" selectUnlockedCells="1"/>
  <mergeCells count="52">
    <mergeCell ref="V8:V9"/>
    <mergeCell ref="U8:U9"/>
    <mergeCell ref="M8:M9"/>
    <mergeCell ref="N8:N9"/>
    <mergeCell ref="L6:L7"/>
    <mergeCell ref="L8:L9"/>
    <mergeCell ref="A5:A9"/>
    <mergeCell ref="B5:B9"/>
    <mergeCell ref="C5:H5"/>
    <mergeCell ref="U5:Z5"/>
    <mergeCell ref="X6:X7"/>
    <mergeCell ref="Y6:Y7"/>
    <mergeCell ref="U6:U7"/>
    <mergeCell ref="E6:E9"/>
    <mergeCell ref="I8:I9"/>
    <mergeCell ref="J8:J9"/>
    <mergeCell ref="Z6:Z7"/>
    <mergeCell ref="W6:W9"/>
    <mergeCell ref="X8:X9"/>
    <mergeCell ref="Y8:Y9"/>
    <mergeCell ref="Z8:Z9"/>
    <mergeCell ref="J6:J7"/>
    <mergeCell ref="K6:K9"/>
    <mergeCell ref="M6:M7"/>
    <mergeCell ref="N6:N7"/>
    <mergeCell ref="V6:V7"/>
    <mergeCell ref="C6:C7"/>
    <mergeCell ref="D6:D7"/>
    <mergeCell ref="F6:F7"/>
    <mergeCell ref="G6:G7"/>
    <mergeCell ref="H6:H7"/>
    <mergeCell ref="H8:H9"/>
    <mergeCell ref="A2:Z4"/>
    <mergeCell ref="C8:C9"/>
    <mergeCell ref="D8:D9"/>
    <mergeCell ref="F8:F9"/>
    <mergeCell ref="G8:G9"/>
    <mergeCell ref="O8:O9"/>
    <mergeCell ref="P8:P9"/>
    <mergeCell ref="R8:R9"/>
    <mergeCell ref="S8:S9"/>
    <mergeCell ref="T8:T9"/>
    <mergeCell ref="D37:E37"/>
    <mergeCell ref="O5:T5"/>
    <mergeCell ref="O6:O7"/>
    <mergeCell ref="P6:P7"/>
    <mergeCell ref="Q6:Q9"/>
    <mergeCell ref="R6:R7"/>
    <mergeCell ref="S6:S7"/>
    <mergeCell ref="T6:T7"/>
    <mergeCell ref="I5:N5"/>
    <mergeCell ref="I6:I7"/>
  </mergeCells>
  <dataValidations count="2">
    <dataValidation type="list" allowBlank="1" showInputMessage="1" showErrorMessage="1" sqref="E11 K11 Q11">
      <formula1>"тариф,Федеральный бюджет,Муниципальный бюджет,Региональный бюджет,собственные средства(не за счет тарифа), привлеченные средства в рамках трехсторонних договоров,без финансирования,не финансировалось(не включено в программу),прочее"</formula1>
    </dataValidation>
    <dataValidation type="list" allowBlank="1" showInputMessage="1" showErrorMessage="1" sqref="K22:K33 E22:E33 Q22:Q33 W12:W33">
      <formula1>"тариф,Федеральный бюджет,Региональный бюджет,Муниципальный бюджет,собственные средства(не за счет тарифа), привлеченные средства в рамках трехсторонних договоров,без финансирования,не финансировалось(не включено в программу),инвестиционная программа"</formula1>
    </dataValidation>
  </dataValidations>
  <printOptions/>
  <pageMargins left="0.15748031496062992" right="0.15748031496062992" top="0.984251968503937" bottom="0.984251968503937" header="0.5118110236220472" footer="0.5118110236220472"/>
  <pageSetup fitToHeight="2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1"/>
  <sheetViews>
    <sheetView tabSelected="1" zoomScalePageLayoutView="0" workbookViewId="0" topLeftCell="B1">
      <selection activeCell="H9" sqref="H9:H21"/>
    </sheetView>
  </sheetViews>
  <sheetFormatPr defaultColWidth="9.00390625" defaultRowHeight="15.75"/>
  <cols>
    <col min="1" max="1" width="2.125" style="1" customWidth="1"/>
    <col min="2" max="2" width="4.375" style="1" customWidth="1"/>
    <col min="3" max="3" width="43.875" style="1" customWidth="1"/>
    <col min="4" max="4" width="8.00390625" style="1" customWidth="1"/>
    <col min="5" max="7" width="12.625" style="1" customWidth="1"/>
    <col min="8" max="8" width="12.125" style="1" customWidth="1"/>
    <col min="9" max="16384" width="9.00390625" style="1" customWidth="1"/>
  </cols>
  <sheetData>
    <row r="1" spans="2:8" ht="15.75">
      <c r="B1" s="154"/>
      <c r="C1" s="154"/>
      <c r="D1" s="154"/>
      <c r="E1" s="154"/>
      <c r="F1" s="155"/>
      <c r="G1" s="155"/>
      <c r="H1" s="156" t="s">
        <v>181</v>
      </c>
    </row>
    <row r="2" spans="2:8" ht="9" customHeight="1">
      <c r="B2" s="154"/>
      <c r="C2" s="154"/>
      <c r="D2" s="154"/>
      <c r="E2" s="154"/>
      <c r="F2" s="154"/>
      <c r="G2" s="154"/>
      <c r="H2" s="154"/>
    </row>
    <row r="3" spans="2:8" ht="15.75" hidden="1">
      <c r="B3" s="154"/>
      <c r="C3" s="154"/>
      <c r="D3" s="154"/>
      <c r="E3" s="154"/>
      <c r="F3" s="154"/>
      <c r="G3" s="154"/>
      <c r="H3" s="154"/>
    </row>
    <row r="4" spans="2:8" ht="15.75" customHeight="1">
      <c r="B4" s="334" t="s">
        <v>188</v>
      </c>
      <c r="C4" s="334"/>
      <c r="D4" s="334"/>
      <c r="E4" s="334"/>
      <c r="F4" s="334"/>
      <c r="G4" s="334"/>
      <c r="H4" s="334"/>
    </row>
    <row r="5" spans="2:8" ht="30" customHeight="1">
      <c r="B5" s="334"/>
      <c r="C5" s="334"/>
      <c r="D5" s="334"/>
      <c r="E5" s="334"/>
      <c r="F5" s="334"/>
      <c r="G5" s="334"/>
      <c r="H5" s="334"/>
    </row>
    <row r="6" spans="2:8" ht="16.5" thickBot="1">
      <c r="B6" s="242"/>
      <c r="C6" s="242"/>
      <c r="D6" s="278"/>
      <c r="E6" s="239"/>
      <c r="F6" s="239"/>
      <c r="G6" s="239"/>
      <c r="H6" s="242"/>
    </row>
    <row r="7" spans="1:9" ht="37.5" customHeight="1" thickBot="1">
      <c r="A7" s="197"/>
      <c r="B7" s="267" t="s">
        <v>22</v>
      </c>
      <c r="C7" s="268" t="s">
        <v>2</v>
      </c>
      <c r="D7" s="268" t="s">
        <v>3</v>
      </c>
      <c r="E7" s="268" t="s">
        <v>167</v>
      </c>
      <c r="F7" s="268" t="s">
        <v>168</v>
      </c>
      <c r="G7" s="268" t="s">
        <v>169</v>
      </c>
      <c r="H7" s="280" t="s">
        <v>170</v>
      </c>
      <c r="I7" s="10"/>
    </row>
    <row r="8" spans="1:9" ht="14.25" customHeight="1" thickBot="1">
      <c r="A8" s="197"/>
      <c r="B8" s="281">
        <v>1</v>
      </c>
      <c r="C8" s="282">
        <v>2</v>
      </c>
      <c r="D8" s="282">
        <v>3</v>
      </c>
      <c r="E8" s="282">
        <v>4</v>
      </c>
      <c r="F8" s="282">
        <v>5</v>
      </c>
      <c r="G8" s="282">
        <v>6</v>
      </c>
      <c r="H8" s="283">
        <v>7</v>
      </c>
      <c r="I8" s="10"/>
    </row>
    <row r="9" spans="1:9" ht="110.25" customHeight="1">
      <c r="A9" s="197"/>
      <c r="B9" s="249">
        <v>1</v>
      </c>
      <c r="C9" s="279" t="s">
        <v>116</v>
      </c>
      <c r="D9" s="163" t="s">
        <v>5</v>
      </c>
      <c r="E9" s="298">
        <v>0.005</v>
      </c>
      <c r="F9" s="298">
        <v>0.004</v>
      </c>
      <c r="G9" s="298">
        <v>0.007</v>
      </c>
      <c r="H9" s="298">
        <v>0.007</v>
      </c>
      <c r="I9" s="10"/>
    </row>
    <row r="10" spans="1:9" ht="50.25" customHeight="1">
      <c r="A10" s="197"/>
      <c r="B10" s="245">
        <v>2</v>
      </c>
      <c r="C10" s="2" t="s">
        <v>117</v>
      </c>
      <c r="D10" s="158" t="s">
        <v>5</v>
      </c>
      <c r="E10" s="284">
        <v>1.1</v>
      </c>
      <c r="F10" s="284">
        <v>0.56</v>
      </c>
      <c r="G10" s="284">
        <v>0.56</v>
      </c>
      <c r="H10" s="284">
        <v>0.56</v>
      </c>
      <c r="I10" s="10"/>
    </row>
    <row r="11" spans="1:9" ht="103.5" customHeight="1">
      <c r="A11" s="197"/>
      <c r="B11" s="245">
        <v>3</v>
      </c>
      <c r="C11" s="2" t="s">
        <v>4</v>
      </c>
      <c r="D11" s="158" t="s">
        <v>5</v>
      </c>
      <c r="E11" s="285">
        <v>0.1</v>
      </c>
      <c r="F11" s="285">
        <v>0.1</v>
      </c>
      <c r="G11" s="285">
        <v>0.04</v>
      </c>
      <c r="H11" s="285">
        <v>0.04</v>
      </c>
      <c r="I11" s="10" t="s">
        <v>184</v>
      </c>
    </row>
    <row r="12" spans="1:9" ht="78.75">
      <c r="A12" s="197"/>
      <c r="B12" s="245">
        <v>4</v>
      </c>
      <c r="C12" s="2" t="s">
        <v>6</v>
      </c>
      <c r="D12" s="158" t="s">
        <v>5</v>
      </c>
      <c r="E12" s="285">
        <v>0.1</v>
      </c>
      <c r="F12" s="285">
        <v>0.1</v>
      </c>
      <c r="G12" s="285">
        <v>0.04</v>
      </c>
      <c r="H12" s="285">
        <v>0.04</v>
      </c>
      <c r="I12" s="10"/>
    </row>
    <row r="13" spans="1:9" ht="47.25">
      <c r="A13" s="197"/>
      <c r="B13" s="245">
        <v>5</v>
      </c>
      <c r="C13" s="2" t="s">
        <v>7</v>
      </c>
      <c r="D13" s="158" t="s">
        <v>5</v>
      </c>
      <c r="E13" s="158" t="s">
        <v>184</v>
      </c>
      <c r="F13" s="158" t="s">
        <v>184</v>
      </c>
      <c r="G13" s="158" t="s">
        <v>184</v>
      </c>
      <c r="H13" s="158" t="s">
        <v>184</v>
      </c>
      <c r="I13" s="10"/>
    </row>
    <row r="14" spans="1:9" ht="47.25">
      <c r="A14" s="197"/>
      <c r="B14" s="245">
        <v>6</v>
      </c>
      <c r="C14" s="2" t="s">
        <v>8</v>
      </c>
      <c r="D14" s="158" t="s">
        <v>5</v>
      </c>
      <c r="E14" s="158">
        <v>100</v>
      </c>
      <c r="F14" s="158">
        <v>100</v>
      </c>
      <c r="G14" s="158">
        <v>100</v>
      </c>
      <c r="H14" s="158">
        <v>100</v>
      </c>
      <c r="I14" s="10"/>
    </row>
    <row r="15" spans="1:9" ht="15.75">
      <c r="A15" s="197"/>
      <c r="B15" s="258" t="s">
        <v>112</v>
      </c>
      <c r="C15" s="2" t="s">
        <v>10</v>
      </c>
      <c r="D15" s="158" t="s">
        <v>5</v>
      </c>
      <c r="E15" s="158">
        <v>100</v>
      </c>
      <c r="F15" s="158">
        <v>100</v>
      </c>
      <c r="G15" s="158">
        <v>100</v>
      </c>
      <c r="H15" s="158">
        <v>100</v>
      </c>
      <c r="I15" s="10"/>
    </row>
    <row r="16" spans="1:9" ht="15.75">
      <c r="A16" s="197"/>
      <c r="B16" s="258" t="s">
        <v>113</v>
      </c>
      <c r="C16" s="2" t="s">
        <v>12</v>
      </c>
      <c r="D16" s="158" t="s">
        <v>5</v>
      </c>
      <c r="E16" s="158"/>
      <c r="F16" s="158"/>
      <c r="G16" s="158"/>
      <c r="H16" s="158"/>
      <c r="I16" s="10"/>
    </row>
    <row r="17" spans="1:9" ht="15.75">
      <c r="A17" s="197"/>
      <c r="B17" s="258" t="s">
        <v>114</v>
      </c>
      <c r="C17" s="2" t="s">
        <v>14</v>
      </c>
      <c r="D17" s="158" t="s">
        <v>5</v>
      </c>
      <c r="E17" s="158"/>
      <c r="F17" s="158"/>
      <c r="G17" s="158"/>
      <c r="H17" s="158"/>
      <c r="I17" s="10"/>
    </row>
    <row r="18" spans="1:9" ht="15.75">
      <c r="A18" s="197"/>
      <c r="B18" s="258" t="s">
        <v>119</v>
      </c>
      <c r="C18" s="162" t="s">
        <v>16</v>
      </c>
      <c r="D18" s="158" t="s">
        <v>5</v>
      </c>
      <c r="E18" s="158"/>
      <c r="F18" s="158"/>
      <c r="G18" s="158"/>
      <c r="H18" s="158"/>
      <c r="I18" s="10"/>
    </row>
    <row r="19" spans="1:9" ht="66">
      <c r="A19" s="197"/>
      <c r="B19" s="259">
        <v>7</v>
      </c>
      <c r="C19" s="286" t="s">
        <v>182</v>
      </c>
      <c r="D19" s="287" t="s">
        <v>5</v>
      </c>
      <c r="E19" s="158">
        <v>0.126</v>
      </c>
      <c r="F19" s="158">
        <v>0.063</v>
      </c>
      <c r="G19" s="158">
        <v>0.031</v>
      </c>
      <c r="H19" s="158">
        <v>0.031</v>
      </c>
      <c r="I19" s="10"/>
    </row>
    <row r="20" spans="1:9" ht="52.5" customHeight="1">
      <c r="A20" s="197"/>
      <c r="B20" s="259">
        <v>8</v>
      </c>
      <c r="C20" s="286" t="s">
        <v>183</v>
      </c>
      <c r="D20" s="287" t="s">
        <v>5</v>
      </c>
      <c r="E20" s="158"/>
      <c r="F20" s="158"/>
      <c r="G20" s="158"/>
      <c r="H20" s="158"/>
      <c r="I20" s="10"/>
    </row>
    <row r="21" spans="1:9" ht="79.5" thickBot="1">
      <c r="A21" s="197"/>
      <c r="B21" s="288">
        <v>9</v>
      </c>
      <c r="C21" s="289" t="s">
        <v>19</v>
      </c>
      <c r="D21" s="290" t="s">
        <v>5</v>
      </c>
      <c r="E21" s="291"/>
      <c r="F21" s="291"/>
      <c r="G21" s="291"/>
      <c r="H21" s="291"/>
      <c r="I21" s="10"/>
    </row>
    <row r="22" spans="2:8" ht="12" customHeight="1">
      <c r="B22" s="157"/>
      <c r="C22" s="157"/>
      <c r="D22" s="157"/>
      <c r="E22" s="157"/>
      <c r="F22" s="157"/>
      <c r="G22" s="157"/>
      <c r="H22" s="157"/>
    </row>
    <row r="23" spans="2:10" ht="12" customHeight="1">
      <c r="B23" s="338" t="s">
        <v>180</v>
      </c>
      <c r="C23" s="339"/>
      <c r="D23" s="339"/>
      <c r="E23" s="339"/>
      <c r="F23" s="339"/>
      <c r="G23" s="339"/>
      <c r="H23" s="339"/>
      <c r="I23" s="273"/>
      <c r="J23" s="274"/>
    </row>
    <row r="24" spans="2:10" ht="35.25" customHeight="1">
      <c r="B24" s="340"/>
      <c r="C24" s="341"/>
      <c r="D24" s="341"/>
      <c r="E24" s="341"/>
      <c r="F24" s="341"/>
      <c r="G24" s="341"/>
      <c r="H24" s="341"/>
      <c r="I24" s="275"/>
      <c r="J24" s="276"/>
    </row>
    <row r="25" spans="2:10" ht="16.5" customHeight="1">
      <c r="B25" s="198"/>
      <c r="C25" s="199"/>
      <c r="D25" s="199"/>
      <c r="E25" s="199"/>
      <c r="F25" s="199"/>
      <c r="G25" s="199"/>
      <c r="H25" s="199"/>
      <c r="I25" s="199"/>
      <c r="J25" s="200"/>
    </row>
    <row r="26" spans="3:8" ht="15.75">
      <c r="C26" s="189" t="s">
        <v>162</v>
      </c>
      <c r="D26" s="147"/>
      <c r="E26" s="147"/>
      <c r="F26" s="177" t="s">
        <v>185</v>
      </c>
      <c r="G26" s="147"/>
      <c r="H26" s="152"/>
    </row>
    <row r="27" spans="3:8" ht="11.25" customHeight="1">
      <c r="C27" s="190" t="s">
        <v>163</v>
      </c>
      <c r="D27" s="335" t="s">
        <v>21</v>
      </c>
      <c r="E27" s="336"/>
      <c r="F27" s="336"/>
      <c r="G27" s="336"/>
      <c r="H27" s="337"/>
    </row>
    <row r="28" spans="2:8" ht="12.75" customHeight="1">
      <c r="B28" s="333"/>
      <c r="C28" s="333"/>
      <c r="D28" s="147"/>
      <c r="E28" s="147"/>
      <c r="F28" s="147"/>
      <c r="G28" s="147"/>
      <c r="H28" s="148"/>
    </row>
    <row r="29" spans="2:8" ht="10.5" customHeight="1">
      <c r="B29" s="332"/>
      <c r="C29" s="332"/>
      <c r="D29" s="5"/>
      <c r="E29" s="131"/>
      <c r="F29" s="131"/>
      <c r="G29" s="131"/>
      <c r="H29" s="149"/>
    </row>
    <row r="30" spans="2:8" ht="12" customHeight="1">
      <c r="B30" s="333"/>
      <c r="C30" s="333"/>
      <c r="D30" s="147"/>
      <c r="E30" s="147"/>
      <c r="F30" s="147"/>
      <c r="G30" s="147"/>
      <c r="H30" s="148"/>
    </row>
    <row r="31" spans="2:8" ht="11.25" customHeight="1">
      <c r="B31" s="332"/>
      <c r="C31" s="332"/>
      <c r="D31" s="5"/>
      <c r="E31" s="131"/>
      <c r="F31" s="131"/>
      <c r="G31" s="131"/>
      <c r="H31" s="149"/>
    </row>
    <row r="32" ht="4.5" customHeight="1"/>
  </sheetData>
  <sheetProtection selectLockedCells="1" selectUnlockedCells="1"/>
  <mergeCells count="7">
    <mergeCell ref="B29:C29"/>
    <mergeCell ref="B30:C30"/>
    <mergeCell ref="B31:C31"/>
    <mergeCell ref="B4:H5"/>
    <mergeCell ref="B28:C28"/>
    <mergeCell ref="D27:H27"/>
    <mergeCell ref="B23:H24"/>
  </mergeCells>
  <printOptions/>
  <pageMargins left="0.6299212598425197" right="0.2362204724409449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66"/>
  <sheetViews>
    <sheetView zoomScale="85" zoomScaleNormal="85" zoomScalePageLayoutView="0" workbookViewId="0" topLeftCell="A1">
      <selection activeCell="E31" sqref="E31"/>
    </sheetView>
  </sheetViews>
  <sheetFormatPr defaultColWidth="12.75390625" defaultRowHeight="15.75"/>
  <cols>
    <col min="1" max="1" width="0.875" style="13" customWidth="1"/>
    <col min="2" max="2" width="6.50390625" style="14" customWidth="1"/>
    <col min="3" max="3" width="42.875" style="14" customWidth="1"/>
    <col min="4" max="4" width="12.125" style="14" customWidth="1"/>
    <col min="5" max="5" width="8.625" style="15" customWidth="1"/>
    <col min="6" max="6" width="9.625" style="16" customWidth="1"/>
    <col min="7" max="10" width="8.125" style="16" customWidth="1"/>
    <col min="11" max="11" width="1.00390625" style="13" customWidth="1"/>
    <col min="12" max="12" width="0.875" style="13" customWidth="1"/>
    <col min="13" max="13" width="10.625" style="16" bestFit="1" customWidth="1"/>
    <col min="14" max="14" width="8.75390625" style="16" bestFit="1" customWidth="1"/>
    <col min="15" max="17" width="8.00390625" style="16" customWidth="1"/>
    <col min="18" max="18" width="0.875" style="13" customWidth="1"/>
    <col min="19" max="19" width="8.00390625" style="17" customWidth="1"/>
    <col min="20" max="20" width="10.75390625" style="17" customWidth="1"/>
    <col min="21" max="21" width="9.50390625" style="17" bestFit="1" customWidth="1"/>
    <col min="22" max="22" width="10.375" style="17" customWidth="1"/>
    <col min="23" max="23" width="9.375" style="16" bestFit="1" customWidth="1"/>
    <col min="24" max="24" width="3.375" style="13" customWidth="1"/>
    <col min="25" max="25" width="0.875" style="14" customWidth="1"/>
    <col min="26" max="16384" width="12.75390625" style="14" customWidth="1"/>
  </cols>
  <sheetData>
    <row r="2" spans="3:10" ht="15.75">
      <c r="C2" s="125" t="s">
        <v>103</v>
      </c>
      <c r="D2" s="125" t="s">
        <v>49</v>
      </c>
      <c r="E2" s="52">
        <v>812.782074089533</v>
      </c>
      <c r="F2" s="80">
        <v>690.171</v>
      </c>
      <c r="G2" s="80">
        <f>F2+1.03</f>
        <v>691.201</v>
      </c>
      <c r="H2" s="80">
        <f>G2+1.03</f>
        <v>692.231</v>
      </c>
      <c r="I2" s="80">
        <f>H2+1.03</f>
        <v>693.261</v>
      </c>
      <c r="J2" s="80">
        <f>I2+1.03</f>
        <v>694.2909999999999</v>
      </c>
    </row>
    <row r="3" spans="3:10" ht="14.25" customHeight="1">
      <c r="C3" s="125" t="s">
        <v>104</v>
      </c>
      <c r="D3" s="125" t="s">
        <v>106</v>
      </c>
      <c r="E3" s="129">
        <v>397.4276188832054</v>
      </c>
      <c r="F3" s="128">
        <f>E3-0.0001</f>
        <v>397.42751888320544</v>
      </c>
      <c r="G3" s="128">
        <f>F3-0.0001</f>
        <v>397.42741888320546</v>
      </c>
      <c r="H3" s="128">
        <f>G3-0.0001</f>
        <v>397.4273188832055</v>
      </c>
      <c r="I3" s="128">
        <f>H3-0.0001</f>
        <v>397.4272188832055</v>
      </c>
      <c r="J3" s="128">
        <f>I3-0.0001</f>
        <v>397.42711888320554</v>
      </c>
    </row>
    <row r="4" spans="2:23" ht="31.5">
      <c r="B4" s="13"/>
      <c r="C4" s="126" t="s">
        <v>105</v>
      </c>
      <c r="D4" s="127" t="s">
        <v>49</v>
      </c>
      <c r="E4" s="129">
        <f aca="true" t="shared" si="0" ref="E4:J4">E19</f>
        <v>32.51128296358132</v>
      </c>
      <c r="F4" s="129">
        <f t="shared" si="0"/>
        <v>27.599938290000004</v>
      </c>
      <c r="G4" s="129">
        <f t="shared" si="0"/>
        <v>27.634215980000004</v>
      </c>
      <c r="H4" s="129">
        <f t="shared" si="0"/>
        <v>27.66847307</v>
      </c>
      <c r="I4" s="129">
        <f t="shared" si="0"/>
        <v>27.702709560000002</v>
      </c>
      <c r="J4" s="129">
        <f t="shared" si="0"/>
        <v>27.73692545</v>
      </c>
      <c r="M4" s="13"/>
      <c r="N4" s="13"/>
      <c r="O4" s="13"/>
      <c r="P4" s="13"/>
      <c r="Q4" s="13"/>
      <c r="S4" s="33"/>
      <c r="T4" s="33"/>
      <c r="U4" s="33"/>
      <c r="V4" s="33"/>
      <c r="W4" s="13"/>
    </row>
    <row r="5" spans="3:22" s="18" customFormat="1" ht="15.75">
      <c r="C5" s="34"/>
      <c r="D5" s="35" t="s">
        <v>96</v>
      </c>
      <c r="E5" s="36">
        <f aca="true" t="shared" si="1" ref="E5:J5">E2-E4</f>
        <v>780.2707911259517</v>
      </c>
      <c r="F5" s="36">
        <f t="shared" si="1"/>
        <v>662.5710617100001</v>
      </c>
      <c r="G5" s="36">
        <f t="shared" si="1"/>
        <v>663.56678402</v>
      </c>
      <c r="H5" s="36">
        <f t="shared" si="1"/>
        <v>664.56252693</v>
      </c>
      <c r="I5" s="36">
        <f t="shared" si="1"/>
        <v>665.55829044</v>
      </c>
      <c r="J5" s="36">
        <f t="shared" si="1"/>
        <v>666.55407455</v>
      </c>
      <c r="R5" s="19" t="s">
        <v>86</v>
      </c>
      <c r="S5" s="37">
        <v>3629</v>
      </c>
      <c r="T5" s="38">
        <v>3799</v>
      </c>
      <c r="U5" s="38">
        <v>3919</v>
      </c>
      <c r="V5" s="39">
        <v>3999</v>
      </c>
    </row>
    <row r="6" spans="3:10" ht="15.75">
      <c r="C6" s="40"/>
      <c r="D6" s="41" t="s">
        <v>97</v>
      </c>
      <c r="E6" s="42"/>
      <c r="F6" s="43"/>
      <c r="G6" s="44"/>
      <c r="H6" s="45"/>
      <c r="I6" s="45"/>
      <c r="J6" s="45"/>
    </row>
    <row r="7" spans="3:22" s="18" customFormat="1" ht="15.75">
      <c r="C7" s="34"/>
      <c r="D7" s="46" t="s">
        <v>90</v>
      </c>
      <c r="E7" s="47">
        <v>15.7</v>
      </c>
      <c r="F7" s="47">
        <f>E7</f>
        <v>15.7</v>
      </c>
      <c r="G7" s="47">
        <f>F7</f>
        <v>15.7</v>
      </c>
      <c r="H7" s="47">
        <f>G7</f>
        <v>15.7</v>
      </c>
      <c r="I7" s="47">
        <f>H7</f>
        <v>15.7</v>
      </c>
      <c r="J7" s="47">
        <f>I7</f>
        <v>15.7</v>
      </c>
      <c r="R7" s="19"/>
      <c r="S7" s="37"/>
      <c r="T7" s="38"/>
      <c r="U7" s="38"/>
      <c r="V7" s="39"/>
    </row>
    <row r="8" spans="4:23" ht="15.75">
      <c r="D8" s="48" t="s">
        <v>102</v>
      </c>
      <c r="H8" s="8"/>
      <c r="I8" s="8"/>
      <c r="J8" s="8" t="s">
        <v>46</v>
      </c>
      <c r="M8" s="20" t="s">
        <v>87</v>
      </c>
      <c r="N8" s="21">
        <f>IF(SUM(V54:X58)=0,0,"Проверь заполнение УЧЕТОВ !!!!")</f>
        <v>0</v>
      </c>
      <c r="S8" s="22"/>
      <c r="T8" s="22"/>
      <c r="U8" s="22" t="s">
        <v>88</v>
      </c>
      <c r="V8" s="22"/>
      <c r="W8" s="23" t="s">
        <v>89</v>
      </c>
    </row>
    <row r="9" spans="2:22" ht="16.5">
      <c r="B9" s="49" t="s">
        <v>1</v>
      </c>
      <c r="C9" s="49" t="s">
        <v>47</v>
      </c>
      <c r="D9" s="49" t="s">
        <v>48</v>
      </c>
      <c r="E9" s="50" t="s">
        <v>98</v>
      </c>
      <c r="F9" s="51" t="s">
        <v>94</v>
      </c>
      <c r="G9" s="51" t="s">
        <v>95</v>
      </c>
      <c r="H9" s="51" t="s">
        <v>99</v>
      </c>
      <c r="I9" s="51" t="s">
        <v>100</v>
      </c>
      <c r="J9" s="51" t="s">
        <v>101</v>
      </c>
      <c r="S9" s="52" t="str">
        <f>E9</f>
        <v>2012г</v>
      </c>
      <c r="T9" s="52" t="str">
        <f>F9</f>
        <v>2013 г</v>
      </c>
      <c r="U9" s="52" t="str">
        <f>G9</f>
        <v>2014 г</v>
      </c>
      <c r="V9" s="52" t="str">
        <f>H9</f>
        <v>2015 г</v>
      </c>
    </row>
    <row r="10" spans="2:23" ht="33">
      <c r="B10" s="49">
        <v>1</v>
      </c>
      <c r="C10" s="53" t="s">
        <v>50</v>
      </c>
      <c r="D10" s="49"/>
      <c r="E10" s="54"/>
      <c r="F10" s="54"/>
      <c r="G10" s="54"/>
      <c r="H10" s="54"/>
      <c r="I10" s="54"/>
      <c r="J10" s="54"/>
      <c r="K10" s="24"/>
      <c r="L10" s="24"/>
      <c r="M10" s="25">
        <v>4</v>
      </c>
      <c r="N10" s="25"/>
      <c r="O10" s="25"/>
      <c r="P10" s="25"/>
      <c r="Q10" s="25"/>
      <c r="R10" s="24"/>
      <c r="S10" s="55">
        <v>1588527.28</v>
      </c>
      <c r="T10" s="55"/>
      <c r="U10" s="54"/>
      <c r="V10" s="54"/>
      <c r="W10" s="25"/>
    </row>
    <row r="11" spans="2:22" ht="16.5">
      <c r="B11" s="56"/>
      <c r="C11" s="53" t="s">
        <v>51</v>
      </c>
      <c r="D11" s="49" t="s">
        <v>52</v>
      </c>
      <c r="E11" s="57"/>
      <c r="F11" s="58"/>
      <c r="G11" s="54"/>
      <c r="H11" s="54"/>
      <c r="I11" s="54"/>
      <c r="J11" s="54"/>
      <c r="M11" s="16">
        <f aca="true" t="shared" si="2" ref="M11:M47">M10+1</f>
        <v>5</v>
      </c>
      <c r="S11" s="57"/>
      <c r="T11" s="58"/>
      <c r="U11" s="54"/>
      <c r="V11" s="54"/>
    </row>
    <row r="12" spans="2:22" ht="16.5">
      <c r="B12" s="56"/>
      <c r="C12" s="53"/>
      <c r="D12" s="49" t="s">
        <v>53</v>
      </c>
      <c r="E12" s="59">
        <f>E11/E5*100</f>
        <v>0</v>
      </c>
      <c r="F12" s="59">
        <f>F11/F5*100</f>
        <v>0</v>
      </c>
      <c r="G12" s="54"/>
      <c r="H12" s="54"/>
      <c r="I12" s="54"/>
      <c r="J12" s="54"/>
      <c r="M12" s="16">
        <f t="shared" si="2"/>
        <v>6</v>
      </c>
      <c r="S12" s="59">
        <f>S11/S5*100</f>
        <v>0</v>
      </c>
      <c r="T12" s="59">
        <f>T11/T5*100</f>
        <v>0</v>
      </c>
      <c r="U12" s="54"/>
      <c r="V12" s="54"/>
    </row>
    <row r="13" spans="2:23" ht="16.5">
      <c r="B13" s="56"/>
      <c r="C13" s="53" t="s">
        <v>54</v>
      </c>
      <c r="D13" s="49" t="s">
        <v>52</v>
      </c>
      <c r="E13" s="123">
        <f aca="true" t="shared" si="3" ref="E13:J13">E5*E14/100</f>
        <v>111.13445240632662</v>
      </c>
      <c r="F13" s="123">
        <f t="shared" si="3"/>
        <v>94.36378128252791</v>
      </c>
      <c r="G13" s="123">
        <f t="shared" si="3"/>
        <v>94.498957003245</v>
      </c>
      <c r="H13" s="123">
        <f t="shared" si="3"/>
        <v>94.63411574296866</v>
      </c>
      <c r="I13" s="123">
        <f t="shared" si="3"/>
        <v>94.76925750108089</v>
      </c>
      <c r="J13" s="123">
        <f t="shared" si="3"/>
        <v>94.9043822769637</v>
      </c>
      <c r="M13" s="16">
        <f t="shared" si="2"/>
        <v>7</v>
      </c>
      <c r="S13" s="57"/>
      <c r="T13" s="60"/>
      <c r="U13" s="60"/>
      <c r="V13" s="60"/>
      <c r="W13" s="61">
        <f>ROUND(IF(U14=0,0,U13*V14/U14),3)</f>
        <v>0</v>
      </c>
    </row>
    <row r="14" spans="2:22" ht="16.5">
      <c r="B14" s="56"/>
      <c r="C14" s="53"/>
      <c r="D14" s="49" t="s">
        <v>53</v>
      </c>
      <c r="E14" s="62">
        <f>0.142430619818482*100</f>
        <v>14.243061981848202</v>
      </c>
      <c r="F14" s="62">
        <f>E14-0.001</f>
        <v>14.242061981848202</v>
      </c>
      <c r="G14" s="62">
        <f>F14-0.001</f>
        <v>14.241061981848203</v>
      </c>
      <c r="H14" s="62">
        <f>G14-0.001</f>
        <v>14.240061981848203</v>
      </c>
      <c r="I14" s="62">
        <f>H14-0.001</f>
        <v>14.239061981848204</v>
      </c>
      <c r="J14" s="62">
        <f>I14-0.001</f>
        <v>14.238061981848205</v>
      </c>
      <c r="M14" s="16">
        <f t="shared" si="2"/>
        <v>8</v>
      </c>
      <c r="S14" s="62"/>
      <c r="T14" s="62"/>
      <c r="U14" s="62"/>
      <c r="V14" s="62"/>
    </row>
    <row r="15" spans="2:22" ht="17.25" thickBot="1">
      <c r="B15" s="342" t="s">
        <v>35</v>
      </c>
      <c r="C15" s="344" t="s">
        <v>55</v>
      </c>
      <c r="D15" s="49" t="s">
        <v>52</v>
      </c>
      <c r="E15" s="64">
        <f aca="true" t="shared" si="4" ref="E15:J15">E19</f>
        <v>32.51128296358132</v>
      </c>
      <c r="F15" s="64">
        <f t="shared" si="4"/>
        <v>27.599938290000004</v>
      </c>
      <c r="G15" s="64">
        <f t="shared" si="4"/>
        <v>27.634215980000004</v>
      </c>
      <c r="H15" s="64">
        <f t="shared" si="4"/>
        <v>27.66847307</v>
      </c>
      <c r="I15" s="64">
        <f t="shared" si="4"/>
        <v>27.702709560000002</v>
      </c>
      <c r="J15" s="64">
        <f t="shared" si="4"/>
        <v>27.73692545</v>
      </c>
      <c r="M15" s="16">
        <f t="shared" si="2"/>
        <v>9</v>
      </c>
      <c r="S15" s="50">
        <f>S19</f>
        <v>0</v>
      </c>
      <c r="T15" s="64">
        <f>T19</f>
        <v>0</v>
      </c>
      <c r="U15" s="64">
        <f>U19</f>
        <v>0</v>
      </c>
      <c r="V15" s="64">
        <f>V19</f>
        <v>0</v>
      </c>
    </row>
    <row r="16" spans="2:22" ht="17.25" thickBot="1">
      <c r="B16" s="343"/>
      <c r="C16" s="345"/>
      <c r="D16" s="49" t="s">
        <v>56</v>
      </c>
      <c r="E16" s="65">
        <f aca="true" t="shared" si="5" ref="E16:J16">E15/E7</f>
        <v>2.0707823543682373</v>
      </c>
      <c r="F16" s="65">
        <f t="shared" si="5"/>
        <v>1.7579578528662423</v>
      </c>
      <c r="G16" s="65">
        <f t="shared" si="5"/>
        <v>1.7601411452229303</v>
      </c>
      <c r="H16" s="65">
        <f t="shared" si="5"/>
        <v>1.7623231254777072</v>
      </c>
      <c r="I16" s="65">
        <f t="shared" si="5"/>
        <v>1.7645037936305734</v>
      </c>
      <c r="J16" s="65">
        <f t="shared" si="5"/>
        <v>1.7666831496815287</v>
      </c>
      <c r="M16" s="16">
        <f t="shared" si="2"/>
        <v>10</v>
      </c>
      <c r="R16" s="66"/>
      <c r="S16" s="67">
        <f>N16</f>
        <v>0</v>
      </c>
      <c r="T16" s="68" t="e">
        <f>T15/$S$16</f>
        <v>#DIV/0!</v>
      </c>
      <c r="U16" s="68" t="e">
        <f>U15/$S$16</f>
        <v>#DIV/0!</v>
      </c>
      <c r="V16" s="68" t="e">
        <f>V15/$S$16</f>
        <v>#DIV/0!</v>
      </c>
    </row>
    <row r="17" spans="2:22" ht="16.5" customHeight="1">
      <c r="B17" s="56"/>
      <c r="C17" s="53" t="s">
        <v>57</v>
      </c>
      <c r="D17" s="49" t="s">
        <v>52</v>
      </c>
      <c r="E17" s="69"/>
      <c r="F17" s="69"/>
      <c r="G17" s="70"/>
      <c r="H17" s="70"/>
      <c r="I17" s="70"/>
      <c r="J17" s="70"/>
      <c r="M17" s="16">
        <f t="shared" si="2"/>
        <v>11</v>
      </c>
      <c r="S17" s="71"/>
      <c r="T17" s="69"/>
      <c r="U17" s="70"/>
      <c r="V17" s="70"/>
    </row>
    <row r="18" spans="2:22" ht="16.5" customHeight="1">
      <c r="B18" s="56"/>
      <c r="C18" s="53"/>
      <c r="D18" s="49" t="s">
        <v>53</v>
      </c>
      <c r="E18" s="72"/>
      <c r="F18" s="72"/>
      <c r="G18" s="70"/>
      <c r="H18" s="70"/>
      <c r="I18" s="70"/>
      <c r="J18" s="70"/>
      <c r="M18" s="16">
        <f t="shared" si="2"/>
        <v>12</v>
      </c>
      <c r="S18" s="72">
        <f>S17/S5*100</f>
        <v>0</v>
      </c>
      <c r="T18" s="72">
        <f>T17/T5*100</f>
        <v>0</v>
      </c>
      <c r="U18" s="70"/>
      <c r="V18" s="70"/>
    </row>
    <row r="19" spans="2:23" ht="16.5">
      <c r="B19" s="56"/>
      <c r="C19" s="53" t="s">
        <v>58</v>
      </c>
      <c r="D19" s="49" t="s">
        <v>52</v>
      </c>
      <c r="E19" s="72">
        <f aca="true" t="shared" si="6" ref="E19:J19">E2/100*E20</f>
        <v>32.51128296358132</v>
      </c>
      <c r="F19" s="72">
        <f t="shared" si="6"/>
        <v>27.599938290000004</v>
      </c>
      <c r="G19" s="72">
        <f t="shared" si="6"/>
        <v>27.634215980000004</v>
      </c>
      <c r="H19" s="72">
        <f t="shared" si="6"/>
        <v>27.66847307</v>
      </c>
      <c r="I19" s="72">
        <f t="shared" si="6"/>
        <v>27.702709560000002</v>
      </c>
      <c r="J19" s="72">
        <f t="shared" si="6"/>
        <v>27.73692545</v>
      </c>
      <c r="M19" s="16">
        <f t="shared" si="2"/>
        <v>13</v>
      </c>
      <c r="S19" s="69"/>
      <c r="T19" s="69"/>
      <c r="U19" s="69"/>
      <c r="V19" s="69"/>
      <c r="W19" s="73">
        <f>ROUND(IF(U20=0,0,U19*V20/U20),3)</f>
        <v>0</v>
      </c>
    </row>
    <row r="20" spans="2:22" ht="16.5">
      <c r="B20" s="56"/>
      <c r="C20" s="53"/>
      <c r="D20" s="49" t="s">
        <v>53</v>
      </c>
      <c r="E20" s="74">
        <v>4</v>
      </c>
      <c r="F20" s="74">
        <f>E20-0.001</f>
        <v>3.999</v>
      </c>
      <c r="G20" s="74">
        <f>F20-0.001</f>
        <v>3.998</v>
      </c>
      <c r="H20" s="74">
        <f>G20-0.001</f>
        <v>3.9970000000000003</v>
      </c>
      <c r="I20" s="74">
        <f>H20-0.001</f>
        <v>3.9960000000000004</v>
      </c>
      <c r="J20" s="74">
        <f>I20-0.001</f>
        <v>3.9950000000000006</v>
      </c>
      <c r="M20" s="16">
        <f t="shared" si="2"/>
        <v>14</v>
      </c>
      <c r="S20" s="72">
        <f>S19/S5*100</f>
        <v>0</v>
      </c>
      <c r="T20" s="72">
        <f>T19/T5*100</f>
        <v>0</v>
      </c>
      <c r="U20" s="72">
        <f>U19/U5*100</f>
        <v>0</v>
      </c>
      <c r="V20" s="72">
        <f>V19/V5*100</f>
        <v>0</v>
      </c>
    </row>
    <row r="21" spans="2:22" ht="66">
      <c r="B21" s="49" t="s">
        <v>37</v>
      </c>
      <c r="C21" s="53" t="s">
        <v>59</v>
      </c>
      <c r="D21" s="49"/>
      <c r="E21" s="71"/>
      <c r="F21" s="70"/>
      <c r="G21" s="70"/>
      <c r="H21" s="70"/>
      <c r="I21" s="70"/>
      <c r="J21" s="70"/>
      <c r="M21" s="16">
        <f t="shared" si="2"/>
        <v>15</v>
      </c>
      <c r="S21" s="71"/>
      <c r="T21" s="70"/>
      <c r="U21" s="70"/>
      <c r="V21" s="70"/>
    </row>
    <row r="22" spans="2:22" ht="16.5">
      <c r="B22" s="56" t="s">
        <v>60</v>
      </c>
      <c r="C22" s="53" t="s">
        <v>61</v>
      </c>
      <c r="D22" s="49" t="s">
        <v>52</v>
      </c>
      <c r="E22" s="71"/>
      <c r="F22" s="70"/>
      <c r="G22" s="70"/>
      <c r="H22" s="70"/>
      <c r="I22" s="70"/>
      <c r="J22" s="70"/>
      <c r="M22" s="16">
        <f t="shared" si="2"/>
        <v>16</v>
      </c>
      <c r="S22" s="71"/>
      <c r="T22" s="70"/>
      <c r="U22" s="70"/>
      <c r="V22" s="70"/>
    </row>
    <row r="23" spans="2:22" ht="52.5">
      <c r="B23" s="75" t="s">
        <v>62</v>
      </c>
      <c r="C23" s="53" t="s">
        <v>63</v>
      </c>
      <c r="D23" s="49" t="s">
        <v>64</v>
      </c>
      <c r="E23" s="71"/>
      <c r="F23" s="69"/>
      <c r="G23" s="69"/>
      <c r="H23" s="69"/>
      <c r="I23" s="69"/>
      <c r="J23" s="69"/>
      <c r="M23" s="16">
        <f t="shared" si="2"/>
        <v>17</v>
      </c>
      <c r="S23" s="71"/>
      <c r="T23" s="70"/>
      <c r="U23" s="70"/>
      <c r="V23" s="70"/>
    </row>
    <row r="24" spans="2:22" ht="16.5">
      <c r="B24" s="56" t="s">
        <v>65</v>
      </c>
      <c r="C24" s="53" t="s">
        <v>66</v>
      </c>
      <c r="D24" s="49" t="s">
        <v>67</v>
      </c>
      <c r="E24" s="76"/>
      <c r="F24" s="77"/>
      <c r="G24" s="69"/>
      <c r="H24" s="69"/>
      <c r="I24" s="69"/>
      <c r="J24" s="69"/>
      <c r="M24" s="16">
        <f t="shared" si="2"/>
        <v>18</v>
      </c>
      <c r="S24" s="71"/>
      <c r="T24" s="70"/>
      <c r="U24" s="70"/>
      <c r="V24" s="70"/>
    </row>
    <row r="25" spans="2:22" ht="49.5">
      <c r="B25" s="75" t="s">
        <v>68</v>
      </c>
      <c r="C25" s="53" t="s">
        <v>69</v>
      </c>
      <c r="D25" s="78" t="s">
        <v>70</v>
      </c>
      <c r="E25" s="71"/>
      <c r="F25" s="70"/>
      <c r="G25" s="70"/>
      <c r="H25" s="70"/>
      <c r="I25" s="70"/>
      <c r="J25" s="70"/>
      <c r="M25" s="16">
        <f t="shared" si="2"/>
        <v>19</v>
      </c>
      <c r="S25" s="71"/>
      <c r="T25" s="70"/>
      <c r="U25" s="70"/>
      <c r="V25" s="70"/>
    </row>
    <row r="26" spans="2:22" ht="19.5">
      <c r="B26" s="56" t="s">
        <v>71</v>
      </c>
      <c r="C26" s="53" t="s">
        <v>72</v>
      </c>
      <c r="D26" s="78" t="s">
        <v>73</v>
      </c>
      <c r="E26" s="71"/>
      <c r="F26" s="70"/>
      <c r="G26" s="70"/>
      <c r="H26" s="70"/>
      <c r="I26" s="70"/>
      <c r="J26" s="70"/>
      <c r="M26" s="16">
        <f t="shared" si="2"/>
        <v>20</v>
      </c>
      <c r="S26" s="71"/>
      <c r="T26" s="70"/>
      <c r="U26" s="70"/>
      <c r="V26" s="70"/>
    </row>
    <row r="27" spans="2:22" ht="19.5">
      <c r="B27" s="56" t="s">
        <v>74</v>
      </c>
      <c r="C27" s="53" t="s">
        <v>75</v>
      </c>
      <c r="D27" s="78" t="s">
        <v>73</v>
      </c>
      <c r="E27" s="71"/>
      <c r="F27" s="70"/>
      <c r="G27" s="70"/>
      <c r="H27" s="70"/>
      <c r="I27" s="70"/>
      <c r="J27" s="70"/>
      <c r="M27" s="16">
        <f t="shared" si="2"/>
        <v>21</v>
      </c>
      <c r="S27" s="71"/>
      <c r="T27" s="70"/>
      <c r="U27" s="70"/>
      <c r="V27" s="70"/>
    </row>
    <row r="28" spans="2:22" ht="82.5">
      <c r="B28" s="49">
        <v>3</v>
      </c>
      <c r="C28" s="53" t="s">
        <v>76</v>
      </c>
      <c r="D28" s="49" t="s">
        <v>77</v>
      </c>
      <c r="E28" s="71"/>
      <c r="F28" s="69"/>
      <c r="G28" s="69"/>
      <c r="H28" s="69"/>
      <c r="I28" s="69"/>
      <c r="J28" s="69"/>
      <c r="M28" s="16">
        <f t="shared" si="2"/>
        <v>22</v>
      </c>
      <c r="S28" s="71"/>
      <c r="T28" s="69"/>
      <c r="U28" s="69"/>
      <c r="V28" s="69"/>
    </row>
    <row r="29" spans="2:22" ht="49.5">
      <c r="B29" s="49" t="s">
        <v>44</v>
      </c>
      <c r="C29" s="53" t="s">
        <v>78</v>
      </c>
      <c r="D29" s="49"/>
      <c r="E29" s="71"/>
      <c r="F29" s="70"/>
      <c r="G29" s="70"/>
      <c r="H29" s="70"/>
      <c r="I29" s="70"/>
      <c r="J29" s="70"/>
      <c r="M29" s="16">
        <f t="shared" si="2"/>
        <v>23</v>
      </c>
      <c r="S29" s="71"/>
      <c r="T29" s="70"/>
      <c r="U29" s="70"/>
      <c r="V29" s="70"/>
    </row>
    <row r="30" spans="2:22" ht="16.5">
      <c r="B30" s="56" t="s">
        <v>9</v>
      </c>
      <c r="C30" s="53" t="s">
        <v>79</v>
      </c>
      <c r="D30" s="49"/>
      <c r="E30" s="71"/>
      <c r="F30" s="70"/>
      <c r="G30" s="70"/>
      <c r="H30" s="70"/>
      <c r="I30" s="70"/>
      <c r="J30" s="70"/>
      <c r="M30" s="16">
        <f t="shared" si="2"/>
        <v>24</v>
      </c>
      <c r="S30" s="71"/>
      <c r="T30" s="70"/>
      <c r="U30" s="70"/>
      <c r="V30" s="70"/>
    </row>
    <row r="31" spans="2:22" ht="33">
      <c r="B31" s="49"/>
      <c r="C31" s="53" t="s">
        <v>80</v>
      </c>
      <c r="D31" s="49" t="s">
        <v>29</v>
      </c>
      <c r="E31" s="71">
        <v>197</v>
      </c>
      <c r="F31" s="70">
        <v>197</v>
      </c>
      <c r="G31" s="70">
        <v>197</v>
      </c>
      <c r="H31" s="70">
        <v>197</v>
      </c>
      <c r="I31" s="70">
        <v>197</v>
      </c>
      <c r="J31" s="70">
        <v>197</v>
      </c>
      <c r="M31" s="16">
        <f t="shared" si="2"/>
        <v>25</v>
      </c>
      <c r="S31" s="71"/>
      <c r="T31" s="70"/>
      <c r="U31" s="70"/>
      <c r="V31" s="70"/>
    </row>
    <row r="32" spans="2:22" ht="16.5">
      <c r="B32" s="49"/>
      <c r="C32" s="53" t="s">
        <v>81</v>
      </c>
      <c r="D32" s="49" t="s">
        <v>29</v>
      </c>
      <c r="E32" s="71">
        <v>197</v>
      </c>
      <c r="F32" s="79">
        <v>197</v>
      </c>
      <c r="G32" s="79">
        <v>197</v>
      </c>
      <c r="H32" s="79">
        <v>197</v>
      </c>
      <c r="I32" s="79">
        <v>197</v>
      </c>
      <c r="J32" s="70">
        <v>197</v>
      </c>
      <c r="M32" s="16">
        <f t="shared" si="2"/>
        <v>26</v>
      </c>
      <c r="S32" s="71"/>
      <c r="T32" s="70"/>
      <c r="U32" s="70"/>
      <c r="V32" s="70"/>
    </row>
    <row r="33" spans="2:22" ht="16.5">
      <c r="B33" s="49"/>
      <c r="C33" s="53" t="s">
        <v>82</v>
      </c>
      <c r="D33" s="49" t="s">
        <v>29</v>
      </c>
      <c r="E33" s="71"/>
      <c r="F33" s="70"/>
      <c r="G33" s="70"/>
      <c r="H33" s="70"/>
      <c r="I33" s="70"/>
      <c r="J33" s="70"/>
      <c r="M33" s="16">
        <f t="shared" si="2"/>
        <v>27</v>
      </c>
      <c r="S33" s="71"/>
      <c r="T33" s="70"/>
      <c r="U33" s="70"/>
      <c r="V33" s="70"/>
    </row>
    <row r="34" spans="2:22" ht="16.5">
      <c r="B34" s="56" t="s">
        <v>11</v>
      </c>
      <c r="C34" s="53" t="s">
        <v>83</v>
      </c>
      <c r="D34" s="49"/>
      <c r="E34" s="71"/>
      <c r="F34" s="70"/>
      <c r="G34" s="70"/>
      <c r="H34" s="70"/>
      <c r="I34" s="70"/>
      <c r="J34" s="70"/>
      <c r="M34" s="16">
        <f t="shared" si="2"/>
        <v>28</v>
      </c>
      <c r="S34" s="71"/>
      <c r="T34" s="70"/>
      <c r="U34" s="70"/>
      <c r="V34" s="70"/>
    </row>
    <row r="35" spans="2:22" ht="33">
      <c r="B35" s="49"/>
      <c r="C35" s="53" t="s">
        <v>80</v>
      </c>
      <c r="D35" s="49" t="s">
        <v>29</v>
      </c>
      <c r="E35" s="71"/>
      <c r="F35" s="70"/>
      <c r="G35" s="70"/>
      <c r="H35" s="70"/>
      <c r="I35" s="70"/>
      <c r="J35" s="70"/>
      <c r="M35" s="16">
        <f t="shared" si="2"/>
        <v>29</v>
      </c>
      <c r="S35" s="71"/>
      <c r="T35" s="70"/>
      <c r="U35" s="70"/>
      <c r="V35" s="70"/>
    </row>
    <row r="36" spans="2:22" ht="16.5">
      <c r="B36" s="49"/>
      <c r="C36" s="53" t="s">
        <v>81</v>
      </c>
      <c r="D36" s="49" t="s">
        <v>29</v>
      </c>
      <c r="E36" s="71"/>
      <c r="F36" s="70"/>
      <c r="G36" s="70"/>
      <c r="H36" s="70"/>
      <c r="I36" s="70"/>
      <c r="J36" s="70"/>
      <c r="M36" s="16">
        <f t="shared" si="2"/>
        <v>30</v>
      </c>
      <c r="S36" s="71"/>
      <c r="T36" s="70"/>
      <c r="U36" s="70"/>
      <c r="V36" s="70"/>
    </row>
    <row r="37" spans="2:22" ht="16.5">
      <c r="B37" s="49"/>
      <c r="C37" s="53" t="s">
        <v>82</v>
      </c>
      <c r="D37" s="49" t="s">
        <v>29</v>
      </c>
      <c r="E37" s="71"/>
      <c r="F37" s="70"/>
      <c r="G37" s="70"/>
      <c r="H37" s="70"/>
      <c r="I37" s="70"/>
      <c r="J37" s="70"/>
      <c r="M37" s="16">
        <f t="shared" si="2"/>
        <v>31</v>
      </c>
      <c r="S37" s="71"/>
      <c r="T37" s="70"/>
      <c r="U37" s="70"/>
      <c r="V37" s="70"/>
    </row>
    <row r="38" spans="2:22" ht="16.5">
      <c r="B38" s="56" t="s">
        <v>13</v>
      </c>
      <c r="C38" s="53" t="s">
        <v>84</v>
      </c>
      <c r="D38" s="49"/>
      <c r="E38" s="71"/>
      <c r="F38" s="70"/>
      <c r="G38" s="70"/>
      <c r="H38" s="70"/>
      <c r="I38" s="70"/>
      <c r="J38" s="70"/>
      <c r="M38" s="16">
        <f t="shared" si="2"/>
        <v>32</v>
      </c>
      <c r="S38" s="71"/>
      <c r="T38" s="70"/>
      <c r="U38" s="70"/>
      <c r="V38" s="70"/>
    </row>
    <row r="39" spans="2:22" ht="33">
      <c r="B39" s="49"/>
      <c r="C39" s="53" t="s">
        <v>80</v>
      </c>
      <c r="D39" s="49" t="s">
        <v>29</v>
      </c>
      <c r="E39" s="71"/>
      <c r="F39" s="70"/>
      <c r="G39" s="70"/>
      <c r="H39" s="70"/>
      <c r="I39" s="70"/>
      <c r="J39" s="70"/>
      <c r="M39" s="16">
        <f t="shared" si="2"/>
        <v>33</v>
      </c>
      <c r="S39" s="71"/>
      <c r="T39" s="70"/>
      <c r="U39" s="70"/>
      <c r="V39" s="70"/>
    </row>
    <row r="40" spans="2:22" ht="16.5">
      <c r="B40" s="49"/>
      <c r="C40" s="53" t="s">
        <v>81</v>
      </c>
      <c r="D40" s="49" t="s">
        <v>29</v>
      </c>
      <c r="E40" s="71"/>
      <c r="F40" s="70"/>
      <c r="G40" s="70"/>
      <c r="H40" s="70"/>
      <c r="I40" s="70"/>
      <c r="J40" s="70"/>
      <c r="M40" s="16">
        <f t="shared" si="2"/>
        <v>34</v>
      </c>
      <c r="S40" s="71"/>
      <c r="T40" s="70"/>
      <c r="U40" s="70"/>
      <c r="V40" s="70"/>
    </row>
    <row r="41" spans="2:22" ht="16.5">
      <c r="B41" s="49"/>
      <c r="C41" s="53" t="s">
        <v>82</v>
      </c>
      <c r="D41" s="49" t="s">
        <v>29</v>
      </c>
      <c r="E41" s="71"/>
      <c r="F41" s="70"/>
      <c r="G41" s="70"/>
      <c r="H41" s="70"/>
      <c r="I41" s="70"/>
      <c r="J41" s="70"/>
      <c r="M41" s="16">
        <f t="shared" si="2"/>
        <v>35</v>
      </c>
      <c r="S41" s="71"/>
      <c r="T41" s="70"/>
      <c r="U41" s="70"/>
      <c r="V41" s="70"/>
    </row>
    <row r="42" spans="2:22" ht="16.5">
      <c r="B42" s="56" t="s">
        <v>15</v>
      </c>
      <c r="C42" s="53" t="s">
        <v>85</v>
      </c>
      <c r="D42" s="49"/>
      <c r="E42" s="71"/>
      <c r="F42" s="70"/>
      <c r="G42" s="70"/>
      <c r="H42" s="70"/>
      <c r="I42" s="70"/>
      <c r="J42" s="70"/>
      <c r="M42" s="16">
        <f t="shared" si="2"/>
        <v>36</v>
      </c>
      <c r="S42" s="71"/>
      <c r="T42" s="70"/>
      <c r="U42" s="70"/>
      <c r="V42" s="70"/>
    </row>
    <row r="43" spans="2:22" ht="33">
      <c r="B43" s="49"/>
      <c r="C43" s="53" t="s">
        <v>80</v>
      </c>
      <c r="D43" s="49" t="s">
        <v>29</v>
      </c>
      <c r="E43" s="71"/>
      <c r="F43" s="70"/>
      <c r="G43" s="70"/>
      <c r="H43" s="70"/>
      <c r="I43" s="70"/>
      <c r="J43" s="70"/>
      <c r="M43" s="16">
        <f t="shared" si="2"/>
        <v>37</v>
      </c>
      <c r="S43" s="71"/>
      <c r="T43" s="70"/>
      <c r="U43" s="70"/>
      <c r="V43" s="70"/>
    </row>
    <row r="44" spans="2:22" ht="16.5">
      <c r="B44" s="49"/>
      <c r="C44" s="53" t="s">
        <v>81</v>
      </c>
      <c r="D44" s="49" t="s">
        <v>29</v>
      </c>
      <c r="E44" s="71"/>
      <c r="F44" s="70"/>
      <c r="G44" s="70"/>
      <c r="H44" s="70"/>
      <c r="I44" s="70"/>
      <c r="J44" s="70"/>
      <c r="M44" s="16">
        <f t="shared" si="2"/>
        <v>38</v>
      </c>
      <c r="S44" s="71"/>
      <c r="T44" s="70"/>
      <c r="U44" s="70"/>
      <c r="V44" s="70"/>
    </row>
    <row r="45" spans="2:22" s="26" customFormat="1" ht="16.5">
      <c r="B45" s="49"/>
      <c r="C45" s="53" t="s">
        <v>82</v>
      </c>
      <c r="D45" s="49" t="s">
        <v>29</v>
      </c>
      <c r="E45" s="71"/>
      <c r="F45" s="70"/>
      <c r="G45" s="70"/>
      <c r="H45" s="70"/>
      <c r="I45" s="70"/>
      <c r="J45" s="70"/>
      <c r="K45" s="13"/>
      <c r="L45" s="13"/>
      <c r="M45" s="16">
        <f t="shared" si="2"/>
        <v>39</v>
      </c>
      <c r="N45" s="16"/>
      <c r="O45" s="16"/>
      <c r="P45" s="16"/>
      <c r="Q45" s="16"/>
      <c r="R45" s="13"/>
      <c r="S45" s="71"/>
      <c r="T45" s="70"/>
      <c r="U45" s="70"/>
      <c r="V45" s="70"/>
    </row>
    <row r="46" spans="5:22" s="24" customFormat="1" ht="5.25">
      <c r="E46" s="27"/>
      <c r="F46" s="28"/>
      <c r="G46" s="28"/>
      <c r="H46" s="28"/>
      <c r="I46" s="28"/>
      <c r="J46" s="28"/>
      <c r="M46" s="24">
        <f t="shared" si="2"/>
        <v>40</v>
      </c>
      <c r="S46" s="27"/>
      <c r="T46" s="28"/>
      <c r="U46" s="28"/>
      <c r="V46" s="28"/>
    </row>
    <row r="47" spans="4:13" ht="15.75">
      <c r="D47" s="29" t="str">
        <f>D8</f>
        <v>МУП "Комсервис" с. Лукашкин Яр</v>
      </c>
      <c r="H47" s="8" t="s">
        <v>0</v>
      </c>
      <c r="I47" s="8"/>
      <c r="J47" s="8"/>
      <c r="L47" s="14"/>
      <c r="M47" s="16">
        <f t="shared" si="2"/>
        <v>41</v>
      </c>
    </row>
    <row r="48" spans="2:17" ht="16.5">
      <c r="B48" s="49" t="s">
        <v>1</v>
      </c>
      <c r="C48" s="49" t="s">
        <v>2</v>
      </c>
      <c r="D48" s="49" t="s">
        <v>3</v>
      </c>
      <c r="E48" s="15">
        <f>M47+1</f>
        <v>42</v>
      </c>
      <c r="F48" s="80" t="str">
        <f>F9</f>
        <v>2013 г</v>
      </c>
      <c r="G48" s="80" t="str">
        <f>G9</f>
        <v>2014 г</v>
      </c>
      <c r="H48" s="80" t="str">
        <f>H9</f>
        <v>2015 г</v>
      </c>
      <c r="I48" s="80" t="str">
        <f>I9</f>
        <v>2016 г</v>
      </c>
      <c r="J48" s="80" t="str">
        <f>J9</f>
        <v>2017 г</v>
      </c>
      <c r="L48" s="14"/>
      <c r="M48" s="81" t="str">
        <f>F48</f>
        <v>2013 г</v>
      </c>
      <c r="N48" s="82" t="str">
        <f>G48</f>
        <v>2014 г</v>
      </c>
      <c r="O48" s="82" t="str">
        <f>H48</f>
        <v>2015 г</v>
      </c>
      <c r="P48" s="82" t="str">
        <f>I48</f>
        <v>2016 г</v>
      </c>
      <c r="Q48" s="83" t="str">
        <f>J48</f>
        <v>2017 г</v>
      </c>
    </row>
    <row r="49" spans="2:17" ht="115.5">
      <c r="B49" s="49"/>
      <c r="C49" s="49" t="s">
        <v>116</v>
      </c>
      <c r="D49" s="49" t="s">
        <v>5</v>
      </c>
      <c r="F49" s="80"/>
      <c r="G49" s="80"/>
      <c r="H49" s="80"/>
      <c r="I49" s="80"/>
      <c r="J49" s="80"/>
      <c r="L49" s="14"/>
      <c r="M49" s="132"/>
      <c r="N49" s="30"/>
      <c r="O49" s="30"/>
      <c r="P49" s="30"/>
      <c r="Q49" s="133"/>
    </row>
    <row r="50" spans="2:17" ht="49.5">
      <c r="B50" s="49"/>
      <c r="C50" s="49" t="s">
        <v>117</v>
      </c>
      <c r="D50" s="49" t="s">
        <v>5</v>
      </c>
      <c r="F50" s="80"/>
      <c r="G50" s="80"/>
      <c r="H50" s="80"/>
      <c r="I50" s="80"/>
      <c r="J50" s="80"/>
      <c r="L50" s="14"/>
      <c r="M50" s="132"/>
      <c r="N50" s="30"/>
      <c r="O50" s="30"/>
      <c r="P50" s="30"/>
      <c r="Q50" s="133"/>
    </row>
    <row r="51" spans="2:17" ht="110.25">
      <c r="B51" s="49">
        <v>1</v>
      </c>
      <c r="C51" s="84" t="s">
        <v>4</v>
      </c>
      <c r="D51" s="49" t="s">
        <v>5</v>
      </c>
      <c r="E51" s="15">
        <f>E48+1</f>
        <v>43</v>
      </c>
      <c r="F51" s="124">
        <f>IF(E14=0,0,IF(F14=0,"НЕТ Цифр",IF(E14-F14&lt;=0,0,((E14-F14)/E14)*100)))</f>
        <v>0.007020962214963866</v>
      </c>
      <c r="G51" s="124">
        <f>IF(F14=0,0,IF(G14=0,"НЕТ Цифр",IF(F14-G14&lt;=0,0,((F14-G14)/F14)*100)))</f>
        <v>0.007021455188679603</v>
      </c>
      <c r="H51" s="124">
        <f>IF(G14=0,0,IF(H14=0,"НЕТ Цифр",IF(G14-H14&lt;=0,0,((G14-H14)/G14)*100)))</f>
        <v>0.00702194823162806</v>
      </c>
      <c r="I51" s="124">
        <f>IF(H14=0,0,IF(I14=0,"НЕТ Цифр",IF(H14-I14&lt;=0,0,((H14-I14)/H14)*100)))</f>
        <v>0.007022441343823819</v>
      </c>
      <c r="J51" s="124">
        <f>IF(I14=0,0,IF(J14=0,"НЕТ Цифр",IF(I14-J14&lt;=0,0,((I14-J14)/I14)*100)))</f>
        <v>0.007022934525281473</v>
      </c>
      <c r="K51" s="85"/>
      <c r="L51" s="86"/>
      <c r="M51" s="87">
        <f>(E14-F14)/E14*100</f>
        <v>0.007020962214963866</v>
      </c>
      <c r="N51" s="88">
        <f>(F14-G14)/F14*100</f>
        <v>0.007021455188679603</v>
      </c>
      <c r="O51" s="88">
        <f>(G14-H14)/G14*100</f>
        <v>0.00702194823162806</v>
      </c>
      <c r="P51" s="88">
        <f>(H14-I14)/H14*100</f>
        <v>0.007022441343823819</v>
      </c>
      <c r="Q51" s="89">
        <f>(I14-J14)/I14*100</f>
        <v>0.007022934525281473</v>
      </c>
    </row>
    <row r="52" spans="2:17" ht="83.25" thickBot="1">
      <c r="B52" s="49">
        <v>2</v>
      </c>
      <c r="C52" s="53" t="s">
        <v>6</v>
      </c>
      <c r="D52" s="49" t="s">
        <v>5</v>
      </c>
      <c r="E52" s="15">
        <f aca="true" t="shared" si="7" ref="E52:E61">E51+1</f>
        <v>44</v>
      </c>
      <c r="F52" s="124">
        <f>IF(E14=0,0,IF(F14=0,"НЕТ Цифр",IF(E14-F14&lt;=0,0,((E14-F14)/E14)*100)))</f>
        <v>0.007020962214963866</v>
      </c>
      <c r="G52" s="124">
        <f>IF(F14=0,0,IF(G14=0,"НЕТ Цифр",IF(F14-G14&lt;=0,0,((F14-G14)/F14)*100)))</f>
        <v>0.007021455188679603</v>
      </c>
      <c r="H52" s="124">
        <f>IF(G14=0,0,IF(H14=0,"НЕТ Цифр",IF(G14-H14&lt;=0,0,((G14-H14)/G14)*100)))</f>
        <v>0.00702194823162806</v>
      </c>
      <c r="I52" s="124">
        <f>IF(H14=0,0,IF(I14=0,"НЕТ Цифр",IF(H14-I14&lt;=0,0,((H14-I14)/H14)*100)))</f>
        <v>0.007022441343823819</v>
      </c>
      <c r="J52" s="124">
        <f>IF(I14=0,0,IF(J14=0,"НЕТ Цифр",IF(I14-J14&lt;=0,0,((I14-J14)/I14)*100)))</f>
        <v>0.007022934525281473</v>
      </c>
      <c r="K52" s="85"/>
      <c r="L52" s="86"/>
      <c r="M52" s="87">
        <f>(E14-F14)/E14*100</f>
        <v>0.007020962214963866</v>
      </c>
      <c r="N52" s="88">
        <f>(F14-G14)/F14*100</f>
        <v>0.007021455188679603</v>
      </c>
      <c r="O52" s="88">
        <f>(G14-H14)/G14*100</f>
        <v>0.00702194823162806</v>
      </c>
      <c r="P52" s="88">
        <f>(H14-I14)/H14*100</f>
        <v>0.007022441343823819</v>
      </c>
      <c r="Q52" s="89">
        <f>(I14-J14)/I14*100</f>
        <v>0.007022934525281473</v>
      </c>
    </row>
    <row r="53" spans="2:21" ht="48" thickBot="1">
      <c r="B53" s="49">
        <v>3</v>
      </c>
      <c r="C53" s="84" t="s">
        <v>7</v>
      </c>
      <c r="D53" s="49" t="s">
        <v>5</v>
      </c>
      <c r="E53" s="15">
        <f t="shared" si="7"/>
        <v>45</v>
      </c>
      <c r="F53" s="124">
        <f>IF(E16=0,0,IF(F16=0,"НЕТ Цифр",IF(E16-F16&lt;=0,0,((E16-F16)/E16)*100)))</f>
        <v>15.106585240216267</v>
      </c>
      <c r="G53" s="124">
        <f>IF(F16=0,0,IF(G16=0,"НЕТ Цифр",IF(F16-G16&lt;=0,0,((F16-G16)/F16)*100)))</f>
        <v>0</v>
      </c>
      <c r="H53" s="124">
        <f>IF(G16=0,0,IF(H16=0,"НЕТ Цифр",IF(G16-H16&lt;=0,0,((G16-H16)/G16)*100)))</f>
        <v>0</v>
      </c>
      <c r="I53" s="124">
        <f>IF(H16=0,0,IF(I16=0,"НЕТ Цифр",IF(H16-I16&lt;=0,0,((H16-I16)/H16)*100)))</f>
        <v>0</v>
      </c>
      <c r="J53" s="124">
        <f>IF(I16=0,0,IF(J16=0,"НЕТ Цифр",IF(I16-J16&lt;=0,0,((I16-J16)/I16)*100)))</f>
        <v>0</v>
      </c>
      <c r="K53" s="90"/>
      <c r="L53" s="91"/>
      <c r="M53" s="92">
        <f>(E16-F16)/E16*100</f>
        <v>15.106585240216267</v>
      </c>
      <c r="N53" s="93">
        <f>(F16-G16)/F16*100</f>
        <v>-0.12419480666890231</v>
      </c>
      <c r="O53" s="93">
        <f>(G16-H16)/G16*100</f>
        <v>-0.1239662092269615</v>
      </c>
      <c r="P53" s="93">
        <f>(H16-I16)/H16*100</f>
        <v>-0.12373827031720473</v>
      </c>
      <c r="Q53" s="94">
        <f>(I16-J16)/I16*100</f>
        <v>-0.1235109869880846</v>
      </c>
      <c r="S53" s="95" t="s">
        <v>91</v>
      </c>
      <c r="T53" s="95" t="s">
        <v>92</v>
      </c>
      <c r="U53" s="95" t="s">
        <v>93</v>
      </c>
    </row>
    <row r="54" spans="2:24" ht="47.25">
      <c r="B54" s="49">
        <v>4</v>
      </c>
      <c r="C54" s="84" t="s">
        <v>8</v>
      </c>
      <c r="D54" s="49" t="s">
        <v>5</v>
      </c>
      <c r="E54" s="15">
        <f t="shared" si="7"/>
        <v>46</v>
      </c>
      <c r="F54" s="96">
        <f>IF(SUM(F31,F35,F39,F43)=0,0,(ROUND(SUM(F32,F36,F40,F44)*100/SUM(F31,F35,F39,F43),2)))</f>
        <v>100</v>
      </c>
      <c r="G54" s="96">
        <f>IF(SUM(G31,G35,G39,G43)=0,0,(ROUND(SUM(G32,G36,G40,G44)*100/SUM(G31,G35,G39,G43),2)))</f>
        <v>100</v>
      </c>
      <c r="H54" s="96">
        <f>IF(SUM(H31,H35,H39,H43)=0,0,(ROUND(SUM(H32,H36,H40,H44)*100/SUM(H31,H35,H39,H43),2)))</f>
        <v>100</v>
      </c>
      <c r="I54" s="96">
        <f>IF(SUM(I31,I35,I39,I43)=0,0,(ROUND(SUM(I32,I36,I40,I44)*100/SUM(I31,I35,I39,I43),2)))</f>
        <v>100</v>
      </c>
      <c r="J54" s="96">
        <f>IF(SUM(J31,J35,J39,J43)=0,0,(ROUND(SUM(J32,J36,J40,J44)*100/SUM(J31,J35,J39,J43),2)))</f>
        <v>100</v>
      </c>
      <c r="K54" s="85"/>
      <c r="L54" s="86"/>
      <c r="M54" s="92">
        <f>SUM(F32,F36,F40,F44)*100/SUM(F31,F35,F39,F43)</f>
        <v>100</v>
      </c>
      <c r="N54" s="93">
        <f>SUM(G32,G36,G40,G44)*100/SUM(G31,G35,G39,G43)</f>
        <v>100</v>
      </c>
      <c r="O54" s="93">
        <f>SUM(H32,H36,H40,H44)*100/SUM(H31,H35,H39,H43)</f>
        <v>100</v>
      </c>
      <c r="P54" s="93">
        <f>SUM(I32,I36,I40,I44)*100/SUM(I31,I35,I39,I43)</f>
        <v>100</v>
      </c>
      <c r="Q54" s="94">
        <f>SUM(J32,J36,J40,J44)*100/SUM(J31,J35,J39,J43)</f>
        <v>100</v>
      </c>
      <c r="S54" s="97">
        <f>IF(OR(F54&gt;100,G54&gt;100,H54&gt;100),"Перебор !!",0)</f>
        <v>0</v>
      </c>
      <c r="T54" s="97">
        <f>IF(OR(F54-G54&gt;0,G54-H54&gt;0),"Проверь Заполнение !!",0)</f>
        <v>0</v>
      </c>
      <c r="U54" s="98">
        <f>IF(OR(F32-F31&gt;0,G32-G31&gt;0,H32-H31&gt;0,F36-F35&gt;0,G36-G35&gt;0,H36-H35&gt;0,F40-F39&gt;0,G40-G39&gt;0,H40-H39&gt;0,F44-F43&gt;0,G44-G43&gt;0,H44-H43&gt;0),"Перебор !!",0)</f>
        <v>0</v>
      </c>
      <c r="V54" s="99">
        <f aca="true" t="shared" si="8" ref="V54:X58">COUNTIF(S54,"&lt;&gt;0")</f>
        <v>0</v>
      </c>
      <c r="W54" s="100">
        <f t="shared" si="8"/>
        <v>0</v>
      </c>
      <c r="X54" s="101">
        <f t="shared" si="8"/>
        <v>0</v>
      </c>
    </row>
    <row r="55" spans="2:24" ht="16.5">
      <c r="B55" s="56" t="s">
        <v>9</v>
      </c>
      <c r="C55" s="53" t="s">
        <v>10</v>
      </c>
      <c r="D55" s="49" t="s">
        <v>5</v>
      </c>
      <c r="E55" s="15">
        <f t="shared" si="7"/>
        <v>47</v>
      </c>
      <c r="F55" s="102">
        <f>IF(SUM(F31)=0,0,(ROUND(SUM(F32)*100/SUM(F31),2)))</f>
        <v>100</v>
      </c>
      <c r="G55" s="102">
        <f>IF(SUM(G31)=0,0,(ROUND(SUM(G32)*100/SUM(G31),2)))</f>
        <v>100</v>
      </c>
      <c r="H55" s="102">
        <f>IF(SUM(H31)=0,0,(ROUND(SUM(H32)*100/SUM(H31),2)))</f>
        <v>100</v>
      </c>
      <c r="I55" s="102">
        <f>IF(SUM(I31)=0,0,(ROUND(SUM(I32)*100/SUM(I31),2)))</f>
        <v>100</v>
      </c>
      <c r="J55" s="102">
        <f>IF(SUM(J31)=0,0,(ROUND(SUM(J32)*100/SUM(J31),2)))</f>
        <v>100</v>
      </c>
      <c r="K55" s="85"/>
      <c r="L55" s="86"/>
      <c r="M55" s="92">
        <f>SUM(F32)*100/SUM(F31)</f>
        <v>100</v>
      </c>
      <c r="N55" s="93">
        <f>SUM(G32)*100/SUM(G31)</f>
        <v>100</v>
      </c>
      <c r="O55" s="93">
        <f>SUM(H32)*100/SUM(H31)</f>
        <v>100</v>
      </c>
      <c r="P55" s="93">
        <f>SUM(I32)*100/SUM(I31)</f>
        <v>100</v>
      </c>
      <c r="Q55" s="94">
        <f>SUM(J32)*100/SUM(J31)</f>
        <v>100</v>
      </c>
      <c r="S55" s="97">
        <f>IF(OR(F55&gt;100,G55&gt;100,H55&gt;100),"Перебор !!",0)</f>
        <v>0</v>
      </c>
      <c r="T55" s="97">
        <f>IF(OR(F55-G55&gt;0,G55-H55&gt;0),"Проверь Заполнение !!",0)</f>
        <v>0</v>
      </c>
      <c r="U55" s="98">
        <f>IF(OR(F32-F31&gt;0,G32-G31&gt;0,H32-H31&gt;0),"Перебор !!",0)</f>
        <v>0</v>
      </c>
      <c r="V55" s="103">
        <f t="shared" si="8"/>
        <v>0</v>
      </c>
      <c r="W55" s="31">
        <f t="shared" si="8"/>
        <v>0</v>
      </c>
      <c r="X55" s="104">
        <f t="shared" si="8"/>
        <v>0</v>
      </c>
    </row>
    <row r="56" spans="2:24" ht="16.5" customHeight="1">
      <c r="B56" s="56" t="s">
        <v>11</v>
      </c>
      <c r="C56" s="53" t="s">
        <v>12</v>
      </c>
      <c r="D56" s="49" t="s">
        <v>5</v>
      </c>
      <c r="E56" s="15">
        <f t="shared" si="7"/>
        <v>48</v>
      </c>
      <c r="F56" s="102">
        <f>IF(SUM(F35)=0,0,(ROUND(SUM(F36)*100/SUM(F35),2)))</f>
        <v>0</v>
      </c>
      <c r="G56" s="102">
        <f>IF(SUM(G35)=0,0,(ROUND(SUM(G36)*100/SUM(G35),2)))</f>
        <v>0</v>
      </c>
      <c r="H56" s="102">
        <f>IF(SUM(H35)=0,0,(ROUND(SUM(H36)*100/SUM(H35),2)))</f>
        <v>0</v>
      </c>
      <c r="I56" s="102">
        <f>IF(SUM(I35)=0,0,(ROUND(SUM(I36)*100/SUM(I35),2)))</f>
        <v>0</v>
      </c>
      <c r="J56" s="102">
        <f>IF(SUM(J35)=0,0,(ROUND(SUM(J36)*100/SUM(J35),2)))</f>
        <v>0</v>
      </c>
      <c r="K56" s="85"/>
      <c r="L56" s="86"/>
      <c r="M56" s="92" t="e">
        <f>SUM(F36)*100/SUM(F35)</f>
        <v>#DIV/0!</v>
      </c>
      <c r="N56" s="93" t="e">
        <f>SUM(G36)*100/SUM(G35)</f>
        <v>#DIV/0!</v>
      </c>
      <c r="O56" s="93" t="e">
        <f>SUM(H36)*100/SUM(H35)</f>
        <v>#DIV/0!</v>
      </c>
      <c r="P56" s="93" t="e">
        <f>SUM(I36)*100/SUM(I35)</f>
        <v>#DIV/0!</v>
      </c>
      <c r="Q56" s="94" t="e">
        <f>SUM(J36)*100/SUM(J35)</f>
        <v>#DIV/0!</v>
      </c>
      <c r="S56" s="97">
        <f>IF(OR(F56&gt;100,G56&gt;100,H56&gt;100),"Перебор !!",0)</f>
        <v>0</v>
      </c>
      <c r="T56" s="97">
        <f>IF(OR(F56-G56&gt;0,G56-H56&gt;0),"Проверь Заполнение !!",0)</f>
        <v>0</v>
      </c>
      <c r="U56" s="98">
        <f>IF(OR(F36-F35&gt;0,G36-G35&gt;0,H36-H35&gt;0),"Перебор !!",0)</f>
        <v>0</v>
      </c>
      <c r="V56" s="103">
        <f t="shared" si="8"/>
        <v>0</v>
      </c>
      <c r="W56" s="31">
        <f t="shared" si="8"/>
        <v>0</v>
      </c>
      <c r="X56" s="104">
        <f t="shared" si="8"/>
        <v>0</v>
      </c>
    </row>
    <row r="57" spans="2:24" ht="16.5" customHeight="1">
      <c r="B57" s="56" t="s">
        <v>13</v>
      </c>
      <c r="C57" s="53" t="s">
        <v>14</v>
      </c>
      <c r="D57" s="49" t="s">
        <v>5</v>
      </c>
      <c r="E57" s="15">
        <f t="shared" si="7"/>
        <v>49</v>
      </c>
      <c r="F57" s="102">
        <f>IF(SUM(F39)=0,0,(ROUND(SUM(F40)*100/SUM(F39),2)))</f>
        <v>0</v>
      </c>
      <c r="G57" s="102">
        <f>IF(SUM(G39)=0,0,(ROUND(SUM(G40)*100/SUM(G39),2)))</f>
        <v>0</v>
      </c>
      <c r="H57" s="102">
        <f>IF(SUM(H39)=0,0,(ROUND(SUM(H40)*100/SUM(H39),2)))</f>
        <v>0</v>
      </c>
      <c r="I57" s="102">
        <f>IF(SUM(I39)=0,0,(ROUND(SUM(I40)*100/SUM(I39),2)))</f>
        <v>0</v>
      </c>
      <c r="J57" s="102">
        <f>IF(SUM(J39)=0,0,(ROUND(SUM(J40)*100/SUM(J39),2)))</f>
        <v>0</v>
      </c>
      <c r="K57" s="85"/>
      <c r="L57" s="86"/>
      <c r="M57" s="92" t="e">
        <f>SUM(F40)*100/SUM(F39)</f>
        <v>#DIV/0!</v>
      </c>
      <c r="N57" s="93" t="e">
        <f>SUM(G40)*100/SUM(G39)</f>
        <v>#DIV/0!</v>
      </c>
      <c r="O57" s="93" t="e">
        <f>SUM(H40)*100/SUM(H39)</f>
        <v>#DIV/0!</v>
      </c>
      <c r="P57" s="93" t="e">
        <f>SUM(I40)*100/SUM(I39)</f>
        <v>#DIV/0!</v>
      </c>
      <c r="Q57" s="94" t="e">
        <f>SUM(J40)*100/SUM(J39)</f>
        <v>#DIV/0!</v>
      </c>
      <c r="S57" s="97">
        <f>IF(OR(F57&gt;100,G57&gt;100,H57&gt;100),"Перебор !!",0)</f>
        <v>0</v>
      </c>
      <c r="T57" s="97">
        <f>IF(OR(F57-G57&gt;0,G57-H57&gt;0),"Проверь Заполнение !!",0)</f>
        <v>0</v>
      </c>
      <c r="U57" s="98">
        <f>IF(OR(F40-F39&gt;0,G40-G39&gt;0,H40-H39&gt;0),"Перебор !!",0)</f>
        <v>0</v>
      </c>
      <c r="V57" s="103">
        <f t="shared" si="8"/>
        <v>0</v>
      </c>
      <c r="W57" s="31">
        <f t="shared" si="8"/>
        <v>0</v>
      </c>
      <c r="X57" s="104">
        <f t="shared" si="8"/>
        <v>0</v>
      </c>
    </row>
    <row r="58" spans="2:24" ht="17.25" thickBot="1">
      <c r="B58" s="56" t="s">
        <v>15</v>
      </c>
      <c r="C58" s="63" t="s">
        <v>16</v>
      </c>
      <c r="D58" s="49" t="s">
        <v>5</v>
      </c>
      <c r="E58" s="15">
        <f t="shared" si="7"/>
        <v>50</v>
      </c>
      <c r="F58" s="102">
        <f>IF(SUM(F43)=0,0,(ROUND(SUM(F44)*100/SUM(F43),2)))</f>
        <v>0</v>
      </c>
      <c r="G58" s="102">
        <f>IF(SUM(G43)=0,0,(ROUND(SUM(G44)*100/SUM(G43),2)))</f>
        <v>0</v>
      </c>
      <c r="H58" s="102">
        <f>IF(SUM(H43)=0,0,(ROUND(SUM(H44)*100/SUM(H43),2)))</f>
        <v>0</v>
      </c>
      <c r="I58" s="102">
        <f>IF(SUM(I43)=0,0,(ROUND(SUM(I44)*100/SUM(I43),2)))</f>
        <v>0</v>
      </c>
      <c r="J58" s="102">
        <f>IF(SUM(J43)=0,0,(ROUND(SUM(J44)*100/SUM(J43),2)))</f>
        <v>0</v>
      </c>
      <c r="K58" s="85"/>
      <c r="L58" s="86"/>
      <c r="M58" s="92" t="e">
        <f>SUM(F44)*100/SUM(F43)</f>
        <v>#DIV/0!</v>
      </c>
      <c r="N58" s="93" t="e">
        <f>SUM(G44)*100/SUM(G43)</f>
        <v>#DIV/0!</v>
      </c>
      <c r="O58" s="93" t="e">
        <f>SUM(H44)*100/SUM(H43)</f>
        <v>#DIV/0!</v>
      </c>
      <c r="P58" s="93" t="e">
        <f>SUM(I44)*100/SUM(I43)</f>
        <v>#DIV/0!</v>
      </c>
      <c r="Q58" s="94" t="e">
        <f>SUM(J44)*100/SUM(J43)</f>
        <v>#DIV/0!</v>
      </c>
      <c r="S58" s="105">
        <f>IF(OR(F58&gt;100,G58&gt;100,H58&gt;100),"Перебор !!",0)</f>
        <v>0</v>
      </c>
      <c r="T58" s="105">
        <f>IF(OR(F58-G58&gt;0,G58-H58&gt;0),"Проверь Заполнение !!",0)</f>
        <v>0</v>
      </c>
      <c r="U58" s="106">
        <f>IF(OR(F44-F43&gt;0,G44-G43&gt;0,H44-H43&gt;0),"Перебор !!",0)</f>
        <v>0</v>
      </c>
      <c r="V58" s="107">
        <f t="shared" si="8"/>
        <v>0</v>
      </c>
      <c r="W58" s="108">
        <f t="shared" si="8"/>
        <v>0</v>
      </c>
      <c r="X58" s="109">
        <f t="shared" si="8"/>
        <v>0</v>
      </c>
    </row>
    <row r="59" spans="2:17" ht="69">
      <c r="B59" s="110">
        <v>5</v>
      </c>
      <c r="C59" s="111" t="s">
        <v>17</v>
      </c>
      <c r="D59" s="112" t="s">
        <v>5</v>
      </c>
      <c r="E59" s="15">
        <f t="shared" si="7"/>
        <v>51</v>
      </c>
      <c r="F59" s="113">
        <f>IF(E23=0,0,IF(F23=0,"НЕТ Цифр",IF(E23-F23&lt;=0,0,((E23-F23)/E23)*100)))</f>
        <v>0</v>
      </c>
      <c r="G59" s="113">
        <f>IF(F23=0,0,IF(G23=0,"НЕТ Цифр",IF(F23-G23&lt;=0,0,((F23-G23)/F23)*100)))</f>
        <v>0</v>
      </c>
      <c r="H59" s="113">
        <f>IF(G23=0,0,IF(H23=0,"НЕТ Цифр",IF(G23-H23&lt;=0,0,((G23-H23)/G23)*100)))</f>
        <v>0</v>
      </c>
      <c r="I59" s="113">
        <f>IF(H23=0,0,IF(I23=0,"НЕТ Цифр",IF(H23-I23&lt;=0,0,((H23-I23)/H23)*100)))</f>
        <v>0</v>
      </c>
      <c r="J59" s="113">
        <f>IF(I23=0,0,IF(J23=0,"НЕТ Цифр",IF(I23-J23&lt;=0,0,((I23-J23)/I23)*100)))</f>
        <v>0</v>
      </c>
      <c r="K59" s="85"/>
      <c r="L59" s="86"/>
      <c r="M59" s="114" t="e">
        <f>(E23-F23)/E23*100</f>
        <v>#DIV/0!</v>
      </c>
      <c r="N59" s="115" t="e">
        <f>(F23-G23)/F23*100</f>
        <v>#DIV/0!</v>
      </c>
      <c r="O59" s="115" t="e">
        <f>(G23-H23)/G23*100</f>
        <v>#DIV/0!</v>
      </c>
      <c r="P59" s="115" t="e">
        <f>(H23-I23)/H23*100</f>
        <v>#DIV/0!</v>
      </c>
      <c r="Q59" s="116" t="e">
        <f>(I23-J23)/I23*100</f>
        <v>#DIV/0!</v>
      </c>
    </row>
    <row r="60" spans="2:17" ht="69">
      <c r="B60" s="110">
        <v>6</v>
      </c>
      <c r="C60" s="111" t="s">
        <v>18</v>
      </c>
      <c r="D60" s="112" t="s">
        <v>5</v>
      </c>
      <c r="E60" s="15">
        <f t="shared" si="7"/>
        <v>52</v>
      </c>
      <c r="F60" s="113">
        <f>IF(E25=0,0,IF(F25=0,"НЕТ Цифр",IF(E25-F25&lt;=0,0,((E25-F25)/E25)*100)))</f>
        <v>0</v>
      </c>
      <c r="G60" s="113">
        <f>IF(F25=0,0,IF(G25=0,"НЕТ Цифр",IF(F25-G25&lt;=0,0,((F25-G25)/F25)*100)))</f>
        <v>0</v>
      </c>
      <c r="H60" s="113">
        <f>IF(G25=0,0,IF(H25=0,"НЕТ Цифр",IF(G25-H25&lt;=0,0,((G25-H25)/G25)*100)))</f>
        <v>0</v>
      </c>
      <c r="I60" s="113">
        <f>IF(H25=0,0,IF(I25=0,"НЕТ Цифр",IF(H25-I25&lt;=0,0,((H25-I25)/H25)*100)))</f>
        <v>0</v>
      </c>
      <c r="J60" s="113">
        <f>IF(I25=0,0,IF(J25=0,"НЕТ Цифр",IF(I25-J25&lt;=0,0,((I25-J25)/I25)*100)))</f>
        <v>0</v>
      </c>
      <c r="K60" s="85"/>
      <c r="L60" s="86"/>
      <c r="M60" s="117" t="e">
        <f>(E25-F25)/E25*100</f>
        <v>#DIV/0!</v>
      </c>
      <c r="N60" s="118" t="e">
        <f>(F25-G25)/F25*100</f>
        <v>#DIV/0!</v>
      </c>
      <c r="O60" s="118" t="e">
        <f>(G25-H25)/G25*100</f>
        <v>#DIV/0!</v>
      </c>
      <c r="P60" s="118" t="e">
        <f>(H25-I25)/H25*100</f>
        <v>#DIV/0!</v>
      </c>
      <c r="Q60" s="119" t="e">
        <f>(I25-J25)/I25*100</f>
        <v>#DIV/0!</v>
      </c>
    </row>
    <row r="61" spans="2:17" ht="82.5">
      <c r="B61" s="110">
        <v>7</v>
      </c>
      <c r="C61" s="111" t="s">
        <v>19</v>
      </c>
      <c r="D61" s="112" t="s">
        <v>5</v>
      </c>
      <c r="E61" s="15">
        <f t="shared" si="7"/>
        <v>53</v>
      </c>
      <c r="F61" s="113">
        <f>IF(SUM(E28)=0,0,IF(SUM(F28)=0,"НЕТ Цифр",IF(SUM(E28-F28)&lt;=0,0,((SUM(E28)-SUM(F28))/SUM(E28))*100)))</f>
        <v>0</v>
      </c>
      <c r="G61" s="113">
        <f>IF(SUM(F28)=0,0,IF(SUM(G28)=0,"НЕТ Цифр",IF(SUM(F28-G28)&lt;=0,0,((SUM(F28)-SUM(G28))/SUM(F28))*100)))</f>
        <v>0</v>
      </c>
      <c r="H61" s="113">
        <f>IF(SUM(G28)=0,0,IF(SUM(H28)=0,"НЕТ Цифр",IF(SUM(G28-H28)&lt;=0,0,((SUM(G28)-SUM(H28))/SUM(G28))*100)))</f>
        <v>0</v>
      </c>
      <c r="I61" s="113">
        <f>IF(SUM(H28)=0,0,IF(SUM(I28)=0,"НЕТ Цифр",IF(SUM(H28-I28)&lt;=0,0,((SUM(H28)-SUM(I28))/SUM(H28))*100)))</f>
        <v>0</v>
      </c>
      <c r="J61" s="113">
        <f>IF(SUM(I28)=0,0,IF(SUM(J28)=0,"НЕТ Цифр",IF(SUM(I28-J28)&lt;=0,0,((SUM(I28)-SUM(J28))/SUM(I28))*100)))</f>
        <v>0</v>
      </c>
      <c r="K61" s="85"/>
      <c r="L61" s="86"/>
      <c r="M61" s="120" t="e">
        <f>(E28-F28)/E28*100</f>
        <v>#DIV/0!</v>
      </c>
      <c r="N61" s="121" t="e">
        <f>(F28-G28)/F28*100</f>
        <v>#DIV/0!</v>
      </c>
      <c r="O61" s="121" t="e">
        <f>(G28-H28)/G28*100</f>
        <v>#DIV/0!</v>
      </c>
      <c r="P61" s="121" t="e">
        <f>(H28-I28)/H28*100</f>
        <v>#DIV/0!</v>
      </c>
      <c r="Q61" s="122" t="e">
        <f>(I28-J28)/I28*100</f>
        <v>#DIV/0!</v>
      </c>
    </row>
    <row r="62" spans="2:23" ht="15.75">
      <c r="B62" s="13"/>
      <c r="C62" s="13"/>
      <c r="D62" s="13"/>
      <c r="E62" s="32"/>
      <c r="F62" s="13"/>
      <c r="G62" s="13"/>
      <c r="H62" s="13"/>
      <c r="I62" s="13"/>
      <c r="J62" s="13"/>
      <c r="M62" s="13"/>
      <c r="N62" s="13"/>
      <c r="O62" s="13"/>
      <c r="P62" s="13"/>
      <c r="Q62" s="13"/>
      <c r="S62" s="33"/>
      <c r="T62" s="33"/>
      <c r="U62" s="33"/>
      <c r="V62" s="33"/>
      <c r="W62" s="13"/>
    </row>
    <row r="66" spans="2:4" ht="15.75">
      <c r="B66" s="13"/>
      <c r="C66" s="13"/>
      <c r="D66" s="13"/>
    </row>
  </sheetData>
  <sheetProtection/>
  <mergeCells count="2">
    <mergeCell ref="B15:B16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lisica</cp:lastModifiedBy>
  <cp:lastPrinted>2014-02-25T07:16:00Z</cp:lastPrinted>
  <dcterms:created xsi:type="dcterms:W3CDTF">2011-04-07T08:18:15Z</dcterms:created>
  <dcterms:modified xsi:type="dcterms:W3CDTF">2014-03-14T09:32:11Z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844142978</vt:i4>
  </property>
  <property fmtid="{D5CDD505-2E9C-101B-9397-08002B2CF9AE}" pid="3" name="_AuthorEmail">
    <vt:lpwstr>olga.npsp@mail.ru</vt:lpwstr>
  </property>
  <property fmtid="{D5CDD505-2E9C-101B-9397-08002B2CF9AE}" pid="4" name="_AuthorEmailDisplayName">
    <vt:lpwstr>Григорьева Ольга</vt:lpwstr>
  </property>
  <property fmtid="{D5CDD505-2E9C-101B-9397-08002B2CF9AE}" pid="5" name="_EmailSubject">
    <vt:lpwstr>анкета для отчета11г надежность и качество </vt:lpwstr>
  </property>
  <property fmtid="{D5CDD505-2E9C-101B-9397-08002B2CF9AE}" pid="6" name="_PreviousAdHocReviewCycleID">
    <vt:i4>593246380</vt:i4>
  </property>
  <property fmtid="{D5CDD505-2E9C-101B-9397-08002B2CF9AE}" pid="7" name="_ReviewingToolsShownOnce">
    <vt:lpwstr/>
  </property>
</Properties>
</file>